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AD\Desktop\Essential Medicine , Surgical Disposable items responsive detail 20092026\"/>
    </mc:Choice>
  </mc:AlternateContent>
  <bookViews>
    <workbookView xWindow="0" yWindow="0" windowWidth="16380" windowHeight="8190" tabRatio="500"/>
  </bookViews>
  <sheets>
    <sheet name="Ess Med Single quoted items " sheetId="3" r:id="rId1"/>
    <sheet name="By Firm" sheetId="2" state="hidden" r:id="rId2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23" i="3" l="1"/>
  <c r="U122" i="3"/>
  <c r="U121" i="3"/>
  <c r="U5" i="3" l="1"/>
  <c r="V5" i="3" s="1"/>
  <c r="U6" i="3"/>
  <c r="U7" i="3"/>
  <c r="V7" i="3" s="1"/>
  <c r="U8" i="3"/>
  <c r="U9" i="3"/>
  <c r="V9" i="3" s="1"/>
  <c r="U10" i="3"/>
  <c r="U11" i="3"/>
  <c r="V11" i="3" s="1"/>
  <c r="U12" i="3"/>
  <c r="U13" i="3"/>
  <c r="V13" i="3" s="1"/>
  <c r="U14" i="3"/>
  <c r="U15" i="3"/>
  <c r="V15" i="3" s="1"/>
  <c r="U16" i="3"/>
  <c r="U17" i="3"/>
  <c r="V17" i="3" s="1"/>
  <c r="U18" i="3"/>
  <c r="U19" i="3"/>
  <c r="V19" i="3" s="1"/>
  <c r="U20" i="3"/>
  <c r="U21" i="3"/>
  <c r="V21" i="3" s="1"/>
  <c r="U22" i="3"/>
  <c r="U23" i="3"/>
  <c r="V23" i="3" s="1"/>
  <c r="U24" i="3"/>
  <c r="U25" i="3"/>
  <c r="V25" i="3" s="1"/>
  <c r="U26" i="3"/>
  <c r="U27" i="3"/>
  <c r="V27" i="3" s="1"/>
  <c r="U28" i="3"/>
  <c r="U29" i="3"/>
  <c r="V29" i="3" s="1"/>
  <c r="U30" i="3"/>
  <c r="U31" i="3"/>
  <c r="V31" i="3" s="1"/>
  <c r="U32" i="3"/>
  <c r="U33" i="3"/>
  <c r="V33" i="3" s="1"/>
  <c r="U34" i="3"/>
  <c r="U35" i="3"/>
  <c r="V35" i="3" s="1"/>
  <c r="U36" i="3"/>
  <c r="U37" i="3"/>
  <c r="V37" i="3" s="1"/>
  <c r="U38" i="3"/>
  <c r="U39" i="3"/>
  <c r="V39" i="3" s="1"/>
  <c r="U40" i="3"/>
  <c r="V40" i="3" s="1"/>
  <c r="U41" i="3"/>
  <c r="V41" i="3" s="1"/>
  <c r="U42" i="3"/>
  <c r="U43" i="3"/>
  <c r="V43" i="3" s="1"/>
  <c r="U44" i="3"/>
  <c r="U45" i="3"/>
  <c r="V45" i="3" s="1"/>
  <c r="U46" i="3"/>
  <c r="U47" i="3"/>
  <c r="V47" i="3" s="1"/>
  <c r="U48" i="3"/>
  <c r="U49" i="3"/>
  <c r="V49" i="3" s="1"/>
  <c r="U50" i="3"/>
  <c r="U51" i="3"/>
  <c r="V51" i="3" s="1"/>
  <c r="U52" i="3"/>
  <c r="U53" i="3"/>
  <c r="V53" i="3" s="1"/>
  <c r="U54" i="3"/>
  <c r="U55" i="3"/>
  <c r="V55" i="3"/>
  <c r="U56" i="3"/>
  <c r="U57" i="3"/>
  <c r="V57" i="3" s="1"/>
  <c r="U58" i="3"/>
  <c r="U59" i="3"/>
  <c r="V59" i="3" s="1"/>
  <c r="U60" i="3"/>
  <c r="U61" i="3"/>
  <c r="V61" i="3" s="1"/>
  <c r="U62" i="3"/>
  <c r="U63" i="3"/>
  <c r="V63" i="3" s="1"/>
  <c r="U64" i="3"/>
  <c r="U65" i="3"/>
  <c r="V65" i="3" s="1"/>
  <c r="U66" i="3"/>
  <c r="U67" i="3"/>
  <c r="V67" i="3" s="1"/>
  <c r="U68" i="3"/>
  <c r="U69" i="3"/>
  <c r="V69" i="3" s="1"/>
  <c r="U70" i="3"/>
  <c r="U71" i="3"/>
  <c r="V71" i="3" s="1"/>
  <c r="U72" i="3"/>
  <c r="U73" i="3"/>
  <c r="V73" i="3" s="1"/>
  <c r="U74" i="3"/>
  <c r="U75" i="3"/>
  <c r="V75" i="3" s="1"/>
  <c r="U76" i="3"/>
  <c r="U77" i="3"/>
  <c r="V77" i="3" s="1"/>
  <c r="U78" i="3"/>
  <c r="V78" i="3" s="1"/>
  <c r="U79" i="3"/>
  <c r="V79" i="3" s="1"/>
  <c r="U80" i="3"/>
  <c r="V80" i="3"/>
  <c r="U81" i="3"/>
  <c r="V81" i="3" s="1"/>
  <c r="U82" i="3"/>
  <c r="V82" i="3" s="1"/>
  <c r="U83" i="3"/>
  <c r="V83" i="3" s="1"/>
  <c r="U84" i="3"/>
  <c r="V84" i="3" s="1"/>
  <c r="U85" i="3"/>
  <c r="V85" i="3" s="1"/>
  <c r="U86" i="3"/>
  <c r="V86" i="3" s="1"/>
  <c r="U87" i="3"/>
  <c r="V87" i="3" s="1"/>
  <c r="U88" i="3"/>
  <c r="U89" i="3"/>
  <c r="U90" i="3"/>
  <c r="V90" i="3" s="1"/>
  <c r="U91" i="3"/>
  <c r="V91" i="3" s="1"/>
  <c r="U92" i="3"/>
  <c r="V92" i="3" s="1"/>
  <c r="U93" i="3"/>
  <c r="V93" i="3" s="1"/>
  <c r="U94" i="3"/>
  <c r="V94" i="3" s="1"/>
  <c r="U95" i="3"/>
  <c r="V95" i="3"/>
  <c r="U96" i="3"/>
  <c r="V96" i="3" s="1"/>
  <c r="U97" i="3"/>
  <c r="V97" i="3"/>
  <c r="U98" i="3"/>
  <c r="V98" i="3" s="1"/>
  <c r="U99" i="3"/>
  <c r="V99" i="3" s="1"/>
  <c r="U100" i="3"/>
  <c r="V100" i="3" s="1"/>
  <c r="U101" i="3"/>
  <c r="V101" i="3" s="1"/>
  <c r="U102" i="3"/>
  <c r="V102" i="3" s="1"/>
  <c r="U103" i="3"/>
  <c r="V103" i="3" s="1"/>
  <c r="U104" i="3"/>
  <c r="U105" i="3"/>
  <c r="U106" i="3"/>
  <c r="V106" i="3" s="1"/>
  <c r="U107" i="3"/>
  <c r="V107" i="3" s="1"/>
  <c r="U108" i="3"/>
  <c r="V108" i="3" s="1"/>
  <c r="U109" i="3"/>
  <c r="V109" i="3" s="1"/>
  <c r="U110" i="3"/>
  <c r="V110" i="3" s="1"/>
  <c r="U111" i="3"/>
  <c r="V111" i="3" s="1"/>
  <c r="U112" i="3"/>
  <c r="V112" i="3" s="1"/>
  <c r="U113" i="3"/>
  <c r="V113" i="3"/>
  <c r="U114" i="3"/>
  <c r="V114" i="3" s="1"/>
  <c r="U115" i="3"/>
  <c r="V115" i="3" s="1"/>
  <c r="U116" i="3"/>
  <c r="V116" i="3" s="1"/>
  <c r="U117" i="3"/>
  <c r="V117" i="3" s="1"/>
  <c r="U118" i="3"/>
  <c r="V118" i="3" s="1"/>
  <c r="U119" i="3"/>
  <c r="V119" i="3" s="1"/>
  <c r="U120" i="3"/>
  <c r="V120" i="3"/>
  <c r="V76" i="3" l="1"/>
  <c r="V68" i="3"/>
  <c r="V60" i="3"/>
  <c r="V52" i="3"/>
  <c r="V44" i="3"/>
  <c r="V36" i="3"/>
  <c r="V28" i="3"/>
  <c r="V20" i="3"/>
  <c r="V12" i="3"/>
  <c r="V105" i="3"/>
  <c r="V104" i="3"/>
  <c r="V89" i="3"/>
  <c r="V88" i="3"/>
  <c r="V72" i="3"/>
  <c r="V64" i="3"/>
  <c r="V56" i="3"/>
  <c r="V48" i="3"/>
  <c r="V32" i="3"/>
  <c r="V24" i="3"/>
  <c r="V16" i="3"/>
  <c r="V8" i="3"/>
  <c r="V74" i="3"/>
  <c r="V70" i="3"/>
  <c r="V66" i="3"/>
  <c r="V62" i="3"/>
  <c r="V58" i="3"/>
  <c r="V54" i="3"/>
  <c r="V50" i="3"/>
  <c r="V46" i="3"/>
  <c r="V42" i="3"/>
  <c r="V38" i="3"/>
  <c r="V34" i="3"/>
  <c r="V30" i="3"/>
  <c r="V26" i="3"/>
  <c r="V22" i="3"/>
  <c r="V18" i="3"/>
  <c r="V14" i="3"/>
  <c r="V10" i="3"/>
  <c r="V6" i="3"/>
  <c r="I120" i="2"/>
  <c r="H120" i="2"/>
  <c r="G120" i="2"/>
  <c r="F120" i="2"/>
  <c r="E120" i="2"/>
  <c r="D120" i="2"/>
  <c r="C120" i="2"/>
  <c r="B120" i="2"/>
  <c r="A120" i="2"/>
  <c r="I119" i="2"/>
  <c r="H119" i="2"/>
  <c r="G119" i="2"/>
  <c r="F119" i="2"/>
  <c r="E119" i="2"/>
  <c r="D119" i="2"/>
  <c r="C119" i="2"/>
  <c r="B119" i="2"/>
  <c r="A119" i="2"/>
  <c r="I118" i="2"/>
  <c r="H118" i="2"/>
  <c r="G118" i="2"/>
  <c r="F118" i="2"/>
  <c r="E118" i="2"/>
  <c r="D118" i="2"/>
  <c r="C118" i="2"/>
  <c r="B118" i="2"/>
  <c r="A118" i="2"/>
  <c r="I117" i="2"/>
  <c r="H117" i="2"/>
  <c r="G117" i="2"/>
  <c r="F117" i="2"/>
  <c r="E117" i="2"/>
  <c r="D117" i="2"/>
  <c r="C117" i="2"/>
  <c r="B117" i="2"/>
  <c r="A117" i="2"/>
  <c r="I116" i="2"/>
  <c r="H116" i="2"/>
  <c r="G116" i="2"/>
  <c r="F116" i="2"/>
  <c r="E116" i="2"/>
  <c r="D116" i="2"/>
  <c r="C116" i="2"/>
  <c r="B116" i="2"/>
  <c r="A116" i="2"/>
  <c r="I115" i="2"/>
  <c r="H115" i="2"/>
  <c r="G115" i="2"/>
  <c r="F115" i="2"/>
  <c r="E115" i="2"/>
  <c r="D115" i="2"/>
  <c r="C115" i="2"/>
  <c r="B115" i="2"/>
  <c r="A115" i="2"/>
  <c r="I114" i="2"/>
  <c r="H114" i="2"/>
  <c r="G114" i="2"/>
  <c r="F114" i="2"/>
  <c r="E114" i="2"/>
  <c r="D114" i="2"/>
  <c r="C114" i="2"/>
  <c r="B114" i="2"/>
  <c r="A114" i="2"/>
  <c r="I113" i="2"/>
  <c r="H113" i="2"/>
  <c r="G113" i="2"/>
  <c r="F113" i="2"/>
  <c r="D113" i="2"/>
  <c r="C113" i="2"/>
  <c r="B113" i="2"/>
  <c r="A113" i="2"/>
  <c r="I112" i="2"/>
  <c r="H112" i="2"/>
  <c r="G112" i="2"/>
  <c r="F112" i="2"/>
  <c r="D112" i="2"/>
  <c r="C112" i="2"/>
  <c r="B112" i="2"/>
  <c r="A112" i="2"/>
  <c r="I111" i="2"/>
  <c r="H111" i="2"/>
  <c r="G111" i="2"/>
  <c r="F111" i="2"/>
  <c r="D111" i="2"/>
  <c r="C111" i="2"/>
  <c r="B111" i="2"/>
  <c r="A111" i="2"/>
  <c r="I110" i="2"/>
  <c r="H110" i="2"/>
  <c r="G110" i="2"/>
  <c r="F110" i="2"/>
  <c r="D110" i="2"/>
  <c r="C110" i="2"/>
  <c r="B110" i="2"/>
  <c r="A110" i="2"/>
  <c r="I109" i="2"/>
  <c r="H109" i="2"/>
  <c r="G109" i="2"/>
  <c r="F109" i="2"/>
  <c r="D109" i="2"/>
  <c r="C109" i="2"/>
  <c r="B109" i="2"/>
  <c r="A109" i="2"/>
  <c r="I108" i="2"/>
  <c r="H108" i="2"/>
  <c r="G108" i="2"/>
  <c r="F108" i="2"/>
  <c r="D108" i="2"/>
  <c r="C108" i="2"/>
  <c r="B108" i="2"/>
  <c r="A108" i="2"/>
  <c r="I107" i="2"/>
  <c r="H107" i="2"/>
  <c r="G107" i="2"/>
  <c r="F107" i="2"/>
  <c r="D107" i="2"/>
  <c r="C107" i="2"/>
  <c r="B107" i="2"/>
  <c r="A107" i="2"/>
  <c r="I106" i="2"/>
  <c r="H106" i="2"/>
  <c r="G106" i="2"/>
  <c r="F106" i="2"/>
  <c r="E106" i="2"/>
  <c r="D106" i="2"/>
  <c r="C106" i="2"/>
  <c r="B106" i="2"/>
  <c r="A106" i="2"/>
  <c r="I105" i="2"/>
  <c r="H105" i="2"/>
  <c r="G105" i="2"/>
  <c r="F105" i="2"/>
  <c r="E105" i="2"/>
  <c r="D105" i="2"/>
  <c r="C105" i="2"/>
  <c r="B105" i="2"/>
  <c r="A105" i="2"/>
  <c r="I104" i="2"/>
  <c r="H104" i="2"/>
  <c r="G104" i="2"/>
  <c r="F104" i="2"/>
  <c r="E104" i="2"/>
  <c r="D104" i="2"/>
  <c r="C104" i="2"/>
  <c r="B104" i="2"/>
  <c r="A104" i="2"/>
  <c r="I103" i="2"/>
  <c r="H103" i="2"/>
  <c r="G103" i="2"/>
  <c r="F103" i="2"/>
  <c r="E103" i="2"/>
  <c r="D103" i="2"/>
  <c r="C103" i="2"/>
  <c r="B103" i="2"/>
  <c r="A103" i="2"/>
  <c r="I102" i="2"/>
  <c r="H102" i="2"/>
  <c r="G102" i="2"/>
  <c r="F102" i="2"/>
  <c r="E102" i="2"/>
  <c r="D102" i="2"/>
  <c r="C102" i="2"/>
  <c r="B102" i="2"/>
  <c r="A102" i="2"/>
  <c r="I101" i="2"/>
  <c r="H101" i="2"/>
  <c r="G101" i="2"/>
  <c r="F101" i="2"/>
  <c r="E101" i="2"/>
  <c r="D101" i="2"/>
  <c r="C101" i="2"/>
  <c r="B101" i="2"/>
  <c r="A101" i="2"/>
  <c r="I100" i="2"/>
  <c r="H100" i="2"/>
  <c r="G100" i="2"/>
  <c r="F100" i="2"/>
  <c r="D100" i="2"/>
  <c r="C100" i="2"/>
  <c r="B100" i="2"/>
  <c r="A100" i="2"/>
  <c r="I99" i="2"/>
  <c r="H99" i="2"/>
  <c r="G99" i="2"/>
  <c r="F99" i="2"/>
  <c r="D99" i="2"/>
  <c r="C99" i="2"/>
  <c r="B99" i="2"/>
  <c r="A99" i="2"/>
  <c r="I98" i="2"/>
  <c r="H98" i="2"/>
  <c r="G98" i="2"/>
  <c r="F98" i="2"/>
  <c r="D98" i="2"/>
  <c r="C98" i="2"/>
  <c r="B98" i="2"/>
  <c r="A98" i="2"/>
  <c r="I97" i="2"/>
  <c r="H97" i="2"/>
  <c r="G97" i="2"/>
  <c r="F97" i="2"/>
  <c r="D97" i="2"/>
  <c r="C97" i="2"/>
  <c r="B97" i="2"/>
  <c r="A97" i="2"/>
  <c r="I96" i="2"/>
  <c r="H96" i="2"/>
  <c r="G96" i="2"/>
  <c r="F96" i="2"/>
  <c r="D96" i="2"/>
  <c r="C96" i="2"/>
  <c r="B96" i="2"/>
  <c r="A96" i="2"/>
  <c r="I95" i="2"/>
  <c r="H95" i="2"/>
  <c r="G95" i="2"/>
  <c r="F95" i="2"/>
  <c r="D95" i="2"/>
  <c r="C95" i="2"/>
  <c r="B95" i="2"/>
  <c r="A95" i="2"/>
  <c r="I94" i="2"/>
  <c r="H94" i="2"/>
  <c r="G94" i="2"/>
  <c r="F94" i="2"/>
  <c r="D94" i="2"/>
  <c r="C94" i="2"/>
  <c r="B94" i="2"/>
  <c r="A94" i="2"/>
  <c r="I93" i="2"/>
  <c r="H93" i="2"/>
  <c r="G93" i="2"/>
  <c r="F93" i="2"/>
  <c r="D93" i="2"/>
  <c r="C93" i="2"/>
  <c r="B93" i="2"/>
  <c r="A93" i="2"/>
  <c r="I92" i="2"/>
  <c r="H92" i="2"/>
  <c r="G92" i="2"/>
  <c r="F92" i="2"/>
  <c r="D92" i="2"/>
  <c r="C92" i="2"/>
  <c r="B92" i="2"/>
  <c r="A92" i="2"/>
  <c r="I91" i="2"/>
  <c r="H91" i="2"/>
  <c r="G91" i="2"/>
  <c r="F91" i="2"/>
  <c r="D91" i="2"/>
  <c r="C91" i="2"/>
  <c r="B91" i="2"/>
  <c r="A91" i="2"/>
  <c r="I90" i="2"/>
  <c r="H90" i="2"/>
  <c r="G90" i="2"/>
  <c r="F90" i="2"/>
  <c r="D90" i="2"/>
  <c r="C90" i="2"/>
  <c r="B90" i="2"/>
  <c r="A90" i="2"/>
  <c r="I89" i="2"/>
  <c r="H89" i="2"/>
  <c r="G89" i="2"/>
  <c r="F89" i="2"/>
  <c r="D89" i="2"/>
  <c r="C89" i="2"/>
  <c r="B89" i="2"/>
  <c r="A89" i="2"/>
  <c r="I88" i="2"/>
  <c r="H88" i="2"/>
  <c r="G88" i="2"/>
  <c r="F88" i="2"/>
  <c r="D88" i="2"/>
  <c r="C88" i="2"/>
  <c r="B88" i="2"/>
  <c r="A88" i="2"/>
  <c r="I87" i="2"/>
  <c r="H87" i="2"/>
  <c r="G87" i="2"/>
  <c r="F87" i="2"/>
  <c r="D87" i="2"/>
  <c r="C87" i="2"/>
  <c r="B87" i="2"/>
  <c r="A87" i="2"/>
  <c r="I86" i="2"/>
  <c r="H86" i="2"/>
  <c r="G86" i="2"/>
  <c r="F86" i="2"/>
  <c r="D86" i="2"/>
  <c r="C86" i="2"/>
  <c r="B86" i="2"/>
  <c r="A86" i="2"/>
  <c r="I85" i="2"/>
  <c r="H85" i="2"/>
  <c r="G85" i="2"/>
  <c r="F85" i="2"/>
  <c r="D85" i="2"/>
  <c r="C85" i="2"/>
  <c r="B85" i="2"/>
  <c r="A85" i="2"/>
  <c r="I84" i="2"/>
  <c r="H84" i="2"/>
  <c r="G84" i="2"/>
  <c r="F84" i="2"/>
  <c r="E84" i="2"/>
  <c r="D84" i="2"/>
  <c r="C84" i="2"/>
  <c r="B84" i="2"/>
  <c r="A84" i="2"/>
  <c r="I83" i="2"/>
  <c r="H83" i="2"/>
  <c r="G83" i="2"/>
  <c r="F83" i="2"/>
  <c r="D83" i="2"/>
  <c r="C83" i="2"/>
  <c r="B83" i="2"/>
  <c r="A83" i="2"/>
  <c r="I82" i="2"/>
  <c r="H82" i="2"/>
  <c r="G82" i="2"/>
  <c r="F82" i="2"/>
  <c r="E82" i="2"/>
  <c r="D82" i="2"/>
  <c r="C82" i="2"/>
  <c r="B82" i="2"/>
  <c r="A82" i="2"/>
  <c r="I81" i="2"/>
  <c r="H81" i="2"/>
  <c r="G81" i="2"/>
  <c r="F81" i="2"/>
  <c r="E81" i="2"/>
  <c r="D81" i="2"/>
  <c r="C81" i="2"/>
  <c r="B81" i="2"/>
  <c r="A81" i="2"/>
  <c r="I80" i="2"/>
  <c r="H80" i="2"/>
  <c r="G80" i="2"/>
  <c r="F80" i="2"/>
  <c r="E80" i="2"/>
  <c r="D80" i="2"/>
  <c r="C80" i="2"/>
  <c r="B80" i="2"/>
  <c r="A80" i="2"/>
  <c r="I79" i="2"/>
  <c r="H79" i="2"/>
  <c r="G79" i="2"/>
  <c r="F79" i="2"/>
  <c r="E79" i="2"/>
  <c r="D79" i="2"/>
  <c r="C79" i="2"/>
  <c r="B79" i="2"/>
  <c r="A79" i="2"/>
  <c r="I78" i="2"/>
  <c r="H78" i="2"/>
  <c r="G78" i="2"/>
  <c r="F78" i="2"/>
  <c r="E78" i="2"/>
  <c r="D78" i="2"/>
  <c r="C78" i="2"/>
  <c r="B78" i="2"/>
  <c r="A78" i="2"/>
  <c r="I77" i="2"/>
  <c r="H77" i="2"/>
  <c r="G77" i="2"/>
  <c r="F77" i="2"/>
  <c r="E77" i="2"/>
  <c r="D77" i="2"/>
  <c r="C77" i="2"/>
  <c r="B77" i="2"/>
  <c r="A77" i="2"/>
  <c r="I76" i="2"/>
  <c r="H76" i="2"/>
  <c r="G76" i="2"/>
  <c r="F76" i="2"/>
  <c r="E76" i="2"/>
  <c r="D76" i="2"/>
  <c r="C76" i="2"/>
  <c r="B76" i="2"/>
  <c r="A76" i="2"/>
  <c r="I75" i="2"/>
  <c r="H75" i="2"/>
  <c r="G75" i="2"/>
  <c r="F75" i="2"/>
  <c r="E75" i="2"/>
  <c r="D75" i="2"/>
  <c r="C75" i="2"/>
  <c r="B75" i="2"/>
  <c r="A75" i="2"/>
  <c r="I74" i="2"/>
  <c r="H74" i="2"/>
  <c r="G74" i="2"/>
  <c r="F74" i="2"/>
  <c r="E74" i="2"/>
  <c r="D74" i="2"/>
  <c r="C74" i="2"/>
  <c r="B74" i="2"/>
  <c r="A74" i="2"/>
  <c r="I73" i="2"/>
  <c r="H73" i="2"/>
  <c r="G73" i="2"/>
  <c r="F73" i="2"/>
  <c r="E73" i="2"/>
  <c r="D73" i="2"/>
  <c r="C73" i="2"/>
  <c r="B73" i="2"/>
  <c r="A73" i="2"/>
  <c r="I72" i="2"/>
  <c r="H72" i="2"/>
  <c r="G72" i="2"/>
  <c r="F72" i="2"/>
  <c r="E72" i="2"/>
  <c r="D72" i="2"/>
  <c r="C72" i="2"/>
  <c r="B72" i="2"/>
  <c r="A72" i="2"/>
  <c r="I71" i="2"/>
  <c r="H71" i="2"/>
  <c r="G71" i="2"/>
  <c r="F71" i="2"/>
  <c r="E71" i="2"/>
  <c r="D71" i="2"/>
  <c r="C71" i="2"/>
  <c r="B71" i="2"/>
  <c r="A71" i="2"/>
  <c r="I70" i="2"/>
  <c r="H70" i="2"/>
  <c r="G70" i="2"/>
  <c r="F70" i="2"/>
  <c r="E70" i="2"/>
  <c r="D70" i="2"/>
  <c r="C70" i="2"/>
  <c r="B70" i="2"/>
  <c r="A70" i="2"/>
  <c r="I69" i="2"/>
  <c r="H69" i="2"/>
  <c r="G69" i="2"/>
  <c r="F69" i="2"/>
  <c r="D69" i="2"/>
  <c r="C69" i="2"/>
  <c r="B69" i="2"/>
  <c r="A69" i="2"/>
  <c r="I68" i="2"/>
  <c r="H68" i="2"/>
  <c r="G68" i="2"/>
  <c r="F68" i="2"/>
  <c r="D68" i="2"/>
  <c r="C68" i="2"/>
  <c r="B68" i="2"/>
  <c r="A68" i="2"/>
  <c r="I67" i="2"/>
  <c r="H67" i="2"/>
  <c r="G67" i="2"/>
  <c r="F67" i="2"/>
  <c r="D67" i="2"/>
  <c r="C67" i="2"/>
  <c r="B67" i="2"/>
  <c r="A67" i="2"/>
  <c r="I66" i="2"/>
  <c r="H66" i="2"/>
  <c r="G66" i="2"/>
  <c r="F66" i="2"/>
  <c r="D66" i="2"/>
  <c r="C66" i="2"/>
  <c r="B66" i="2"/>
  <c r="A66" i="2"/>
  <c r="I65" i="2"/>
  <c r="H65" i="2"/>
  <c r="G65" i="2"/>
  <c r="F65" i="2"/>
  <c r="D65" i="2"/>
  <c r="C65" i="2"/>
  <c r="B65" i="2"/>
  <c r="A65" i="2"/>
  <c r="I64" i="2"/>
  <c r="H64" i="2"/>
  <c r="G64" i="2"/>
  <c r="F64" i="2"/>
  <c r="D64" i="2"/>
  <c r="C64" i="2"/>
  <c r="B64" i="2"/>
  <c r="A64" i="2"/>
  <c r="I63" i="2"/>
  <c r="H63" i="2"/>
  <c r="G63" i="2"/>
  <c r="F63" i="2"/>
  <c r="D63" i="2"/>
  <c r="C63" i="2"/>
  <c r="B63" i="2"/>
  <c r="A63" i="2"/>
  <c r="I62" i="2"/>
  <c r="H62" i="2"/>
  <c r="G62" i="2"/>
  <c r="F62" i="2"/>
  <c r="D62" i="2"/>
  <c r="C62" i="2"/>
  <c r="B62" i="2"/>
  <c r="A62" i="2"/>
  <c r="I61" i="2"/>
  <c r="H61" i="2"/>
  <c r="G61" i="2"/>
  <c r="F61" i="2"/>
  <c r="D61" i="2"/>
  <c r="C61" i="2"/>
  <c r="B61" i="2"/>
  <c r="A61" i="2"/>
  <c r="I60" i="2"/>
  <c r="H60" i="2"/>
  <c r="G60" i="2"/>
  <c r="F60" i="2"/>
  <c r="D60" i="2"/>
  <c r="C60" i="2"/>
  <c r="B60" i="2"/>
  <c r="A60" i="2"/>
  <c r="I59" i="2"/>
  <c r="H59" i="2"/>
  <c r="G59" i="2"/>
  <c r="F59" i="2"/>
  <c r="D59" i="2"/>
  <c r="C59" i="2"/>
  <c r="B59" i="2"/>
  <c r="A59" i="2"/>
  <c r="I58" i="2"/>
  <c r="H58" i="2"/>
  <c r="G58" i="2"/>
  <c r="F58" i="2"/>
  <c r="D58" i="2"/>
  <c r="C58" i="2"/>
  <c r="B58" i="2"/>
  <c r="A58" i="2"/>
  <c r="I57" i="2"/>
  <c r="H57" i="2"/>
  <c r="G57" i="2"/>
  <c r="F57" i="2"/>
  <c r="D57" i="2"/>
  <c r="C57" i="2"/>
  <c r="B57" i="2"/>
  <c r="A57" i="2"/>
  <c r="I56" i="2"/>
  <c r="H56" i="2"/>
  <c r="G56" i="2"/>
  <c r="F56" i="2"/>
  <c r="D56" i="2"/>
  <c r="C56" i="2"/>
  <c r="B56" i="2"/>
  <c r="A56" i="2"/>
  <c r="I55" i="2"/>
  <c r="H55" i="2"/>
  <c r="G55" i="2"/>
  <c r="F55" i="2"/>
  <c r="D55" i="2"/>
  <c r="C55" i="2"/>
  <c r="B55" i="2"/>
  <c r="A55" i="2"/>
  <c r="I54" i="2"/>
  <c r="H54" i="2"/>
  <c r="G54" i="2"/>
  <c r="F54" i="2"/>
  <c r="E54" i="2"/>
  <c r="D54" i="2"/>
  <c r="C54" i="2"/>
  <c r="B54" i="2"/>
  <c r="A54" i="2"/>
  <c r="I53" i="2"/>
  <c r="H53" i="2"/>
  <c r="G53" i="2"/>
  <c r="F53" i="2"/>
  <c r="E53" i="2"/>
  <c r="D53" i="2"/>
  <c r="C53" i="2"/>
  <c r="B53" i="2"/>
  <c r="A53" i="2"/>
  <c r="I52" i="2"/>
  <c r="H52" i="2"/>
  <c r="G52" i="2"/>
  <c r="F52" i="2"/>
  <c r="E52" i="2"/>
  <c r="D52" i="2"/>
  <c r="C52" i="2"/>
  <c r="B52" i="2"/>
  <c r="A52" i="2"/>
  <c r="I51" i="2"/>
  <c r="H51" i="2"/>
  <c r="G51" i="2"/>
  <c r="F51" i="2"/>
  <c r="E51" i="2"/>
  <c r="D51" i="2"/>
  <c r="C51" i="2"/>
  <c r="B51" i="2"/>
  <c r="A51" i="2"/>
  <c r="I50" i="2"/>
  <c r="H50" i="2"/>
  <c r="G50" i="2"/>
  <c r="F50" i="2"/>
  <c r="D50" i="2"/>
  <c r="C50" i="2"/>
  <c r="B50" i="2"/>
  <c r="A50" i="2"/>
  <c r="I49" i="2"/>
  <c r="H49" i="2"/>
  <c r="G49" i="2"/>
  <c r="F49" i="2"/>
  <c r="D49" i="2"/>
  <c r="C49" i="2"/>
  <c r="B49" i="2"/>
  <c r="A49" i="2"/>
  <c r="I48" i="2"/>
  <c r="H48" i="2"/>
  <c r="G48" i="2"/>
  <c r="F48" i="2"/>
  <c r="D48" i="2"/>
  <c r="C48" i="2"/>
  <c r="B48" i="2"/>
  <c r="A48" i="2"/>
  <c r="I47" i="2"/>
  <c r="H47" i="2"/>
  <c r="G47" i="2"/>
  <c r="F47" i="2"/>
  <c r="D47" i="2"/>
  <c r="C47" i="2"/>
  <c r="B47" i="2"/>
  <c r="A47" i="2"/>
  <c r="I46" i="2"/>
  <c r="H46" i="2"/>
  <c r="G46" i="2"/>
  <c r="F46" i="2"/>
  <c r="E46" i="2"/>
  <c r="D46" i="2"/>
  <c r="C46" i="2"/>
  <c r="B46" i="2"/>
  <c r="A46" i="2"/>
  <c r="I45" i="2"/>
  <c r="H45" i="2"/>
  <c r="G45" i="2"/>
  <c r="F45" i="2"/>
  <c r="E45" i="2"/>
  <c r="D45" i="2"/>
  <c r="C45" i="2"/>
  <c r="B45" i="2"/>
  <c r="A45" i="2"/>
  <c r="I44" i="2"/>
  <c r="H44" i="2"/>
  <c r="G44" i="2"/>
  <c r="F44" i="2"/>
  <c r="D44" i="2"/>
  <c r="C44" i="2"/>
  <c r="B44" i="2"/>
  <c r="A44" i="2"/>
  <c r="I43" i="2"/>
  <c r="H43" i="2"/>
  <c r="G43" i="2"/>
  <c r="F43" i="2"/>
  <c r="D43" i="2"/>
  <c r="C43" i="2"/>
  <c r="B43" i="2"/>
  <c r="A43" i="2"/>
  <c r="I42" i="2"/>
  <c r="H42" i="2"/>
  <c r="G42" i="2"/>
  <c r="F42" i="2"/>
  <c r="D42" i="2"/>
  <c r="C42" i="2"/>
  <c r="B42" i="2"/>
  <c r="A42" i="2"/>
  <c r="I41" i="2"/>
  <c r="H41" i="2"/>
  <c r="G41" i="2"/>
  <c r="F41" i="2"/>
  <c r="D41" i="2"/>
  <c r="C41" i="2"/>
  <c r="B41" i="2"/>
  <c r="A41" i="2"/>
  <c r="I40" i="2"/>
  <c r="H40" i="2"/>
  <c r="G40" i="2"/>
  <c r="F40" i="2"/>
  <c r="D40" i="2"/>
  <c r="C40" i="2"/>
  <c r="B40" i="2"/>
  <c r="A40" i="2"/>
  <c r="I39" i="2"/>
  <c r="H39" i="2"/>
  <c r="G39" i="2"/>
  <c r="F39" i="2"/>
  <c r="D39" i="2"/>
  <c r="C39" i="2"/>
  <c r="B39" i="2"/>
  <c r="A39" i="2"/>
  <c r="I38" i="2"/>
  <c r="H38" i="2"/>
  <c r="G38" i="2"/>
  <c r="F38" i="2"/>
  <c r="D38" i="2"/>
  <c r="C38" i="2"/>
  <c r="B38" i="2"/>
  <c r="A38" i="2"/>
  <c r="I37" i="2"/>
  <c r="H37" i="2"/>
  <c r="G37" i="2"/>
  <c r="F37" i="2"/>
  <c r="E37" i="2"/>
  <c r="D37" i="2"/>
  <c r="C37" i="2"/>
  <c r="B37" i="2"/>
  <c r="A37" i="2"/>
  <c r="I36" i="2"/>
  <c r="H36" i="2"/>
  <c r="G36" i="2"/>
  <c r="F36" i="2"/>
  <c r="E36" i="2"/>
  <c r="D36" i="2"/>
  <c r="C36" i="2"/>
  <c r="B36" i="2"/>
  <c r="A36" i="2"/>
  <c r="I35" i="2"/>
  <c r="H35" i="2"/>
  <c r="G35" i="2"/>
  <c r="F35" i="2"/>
  <c r="E35" i="2"/>
  <c r="D35" i="2"/>
  <c r="C35" i="2"/>
  <c r="B35" i="2"/>
  <c r="A35" i="2"/>
  <c r="I34" i="2"/>
  <c r="H34" i="2"/>
  <c r="G34" i="2"/>
  <c r="F34" i="2"/>
  <c r="E34" i="2"/>
  <c r="D34" i="2"/>
  <c r="C34" i="2"/>
  <c r="B34" i="2"/>
  <c r="A34" i="2"/>
  <c r="I33" i="2"/>
  <c r="H33" i="2"/>
  <c r="G33" i="2"/>
  <c r="F33" i="2"/>
  <c r="E33" i="2"/>
  <c r="D33" i="2"/>
  <c r="C33" i="2"/>
  <c r="B33" i="2"/>
  <c r="A33" i="2"/>
  <c r="I32" i="2"/>
  <c r="H32" i="2"/>
  <c r="G32" i="2"/>
  <c r="F32" i="2"/>
  <c r="E32" i="2"/>
  <c r="D32" i="2"/>
  <c r="C32" i="2"/>
  <c r="B32" i="2"/>
  <c r="A32" i="2"/>
  <c r="I31" i="2"/>
  <c r="H31" i="2"/>
  <c r="G31" i="2"/>
  <c r="F31" i="2"/>
  <c r="E31" i="2"/>
  <c r="D31" i="2"/>
  <c r="C31" i="2"/>
  <c r="B31" i="2"/>
  <c r="A31" i="2"/>
  <c r="I30" i="2"/>
  <c r="H30" i="2"/>
  <c r="G30" i="2"/>
  <c r="F30" i="2"/>
  <c r="D30" i="2"/>
  <c r="C30" i="2"/>
  <c r="B30" i="2"/>
  <c r="A30" i="2"/>
  <c r="I29" i="2"/>
  <c r="H29" i="2"/>
  <c r="G29" i="2"/>
  <c r="F29" i="2"/>
  <c r="D29" i="2"/>
  <c r="C29" i="2"/>
  <c r="B29" i="2"/>
  <c r="A29" i="2"/>
  <c r="I28" i="2"/>
  <c r="H28" i="2"/>
  <c r="G28" i="2"/>
  <c r="F28" i="2"/>
  <c r="E28" i="2"/>
  <c r="D28" i="2"/>
  <c r="C28" i="2"/>
  <c r="B28" i="2"/>
  <c r="A28" i="2"/>
  <c r="I27" i="2"/>
  <c r="H27" i="2"/>
  <c r="G27" i="2"/>
  <c r="F27" i="2"/>
  <c r="E27" i="2"/>
  <c r="D27" i="2"/>
  <c r="C27" i="2"/>
  <c r="B27" i="2"/>
  <c r="A27" i="2"/>
  <c r="I26" i="2"/>
  <c r="H26" i="2"/>
  <c r="G26" i="2"/>
  <c r="F26" i="2"/>
  <c r="E26" i="2"/>
  <c r="D26" i="2"/>
  <c r="C26" i="2"/>
  <c r="B26" i="2"/>
  <c r="A26" i="2"/>
  <c r="I25" i="2"/>
  <c r="H25" i="2"/>
  <c r="G25" i="2"/>
  <c r="F25" i="2"/>
  <c r="E25" i="2"/>
  <c r="D25" i="2"/>
  <c r="C25" i="2"/>
  <c r="B25" i="2"/>
  <c r="A25" i="2"/>
  <c r="I24" i="2"/>
  <c r="H24" i="2"/>
  <c r="G24" i="2"/>
  <c r="F24" i="2"/>
  <c r="E24" i="2"/>
  <c r="D24" i="2"/>
  <c r="C24" i="2"/>
  <c r="B24" i="2"/>
  <c r="A24" i="2"/>
  <c r="I23" i="2"/>
  <c r="H23" i="2"/>
  <c r="G23" i="2"/>
  <c r="F23" i="2"/>
  <c r="E23" i="2"/>
  <c r="D23" i="2"/>
  <c r="C23" i="2"/>
  <c r="B23" i="2"/>
  <c r="A23" i="2"/>
  <c r="I22" i="2"/>
  <c r="H22" i="2"/>
  <c r="G22" i="2"/>
  <c r="F22" i="2"/>
  <c r="E22" i="2"/>
  <c r="D22" i="2"/>
  <c r="C22" i="2"/>
  <c r="B22" i="2"/>
  <c r="A22" i="2"/>
  <c r="I21" i="2"/>
  <c r="H21" i="2"/>
  <c r="G21" i="2"/>
  <c r="F21" i="2"/>
  <c r="E21" i="2"/>
  <c r="D21" i="2"/>
  <c r="C21" i="2"/>
  <c r="B21" i="2"/>
  <c r="A21" i="2"/>
  <c r="I20" i="2"/>
  <c r="H20" i="2"/>
  <c r="G20" i="2"/>
  <c r="F20" i="2"/>
  <c r="E20" i="2"/>
  <c r="D20" i="2"/>
  <c r="C20" i="2"/>
  <c r="B20" i="2"/>
  <c r="A20" i="2"/>
  <c r="I19" i="2"/>
  <c r="H19" i="2"/>
  <c r="G19" i="2"/>
  <c r="F19" i="2"/>
  <c r="E19" i="2"/>
  <c r="D19" i="2"/>
  <c r="C19" i="2"/>
  <c r="B19" i="2"/>
  <c r="A19" i="2"/>
  <c r="I18" i="2"/>
  <c r="H18" i="2"/>
  <c r="G18" i="2"/>
  <c r="F18" i="2"/>
  <c r="E18" i="2"/>
  <c r="D18" i="2"/>
  <c r="C18" i="2"/>
  <c r="B18" i="2"/>
  <c r="A18" i="2"/>
  <c r="I17" i="2"/>
  <c r="H17" i="2"/>
  <c r="G17" i="2"/>
  <c r="F17" i="2"/>
  <c r="E17" i="2"/>
  <c r="D17" i="2"/>
  <c r="C17" i="2"/>
  <c r="B17" i="2"/>
  <c r="A17" i="2"/>
  <c r="I16" i="2"/>
  <c r="H16" i="2"/>
  <c r="G16" i="2"/>
  <c r="F16" i="2"/>
  <c r="E16" i="2"/>
  <c r="D16" i="2"/>
  <c r="C16" i="2"/>
  <c r="B16" i="2"/>
  <c r="A16" i="2"/>
  <c r="I15" i="2"/>
  <c r="H15" i="2"/>
  <c r="G15" i="2"/>
  <c r="F15" i="2"/>
  <c r="E15" i="2"/>
  <c r="D15" i="2"/>
  <c r="C15" i="2"/>
  <c r="B15" i="2"/>
  <c r="A15" i="2"/>
  <c r="I14" i="2"/>
  <c r="H14" i="2"/>
  <c r="G14" i="2"/>
  <c r="F14" i="2"/>
  <c r="E14" i="2"/>
  <c r="D14" i="2"/>
  <c r="C14" i="2"/>
  <c r="B14" i="2"/>
  <c r="A14" i="2"/>
  <c r="M13" i="2"/>
  <c r="I13" i="2"/>
  <c r="J13" i="2" s="1"/>
  <c r="H13" i="2"/>
  <c r="G13" i="2"/>
  <c r="F13" i="2"/>
  <c r="E13" i="2"/>
  <c r="D13" i="2"/>
  <c r="C13" i="2"/>
  <c r="B13" i="2"/>
  <c r="A13" i="2"/>
  <c r="M12" i="2"/>
  <c r="I12" i="2"/>
  <c r="H12" i="2"/>
  <c r="G12" i="2"/>
  <c r="F12" i="2"/>
  <c r="E12" i="2"/>
  <c r="D12" i="2"/>
  <c r="C12" i="2"/>
  <c r="B12" i="2"/>
  <c r="A12" i="2"/>
  <c r="M11" i="2"/>
  <c r="I11" i="2"/>
  <c r="H11" i="2"/>
  <c r="G11" i="2"/>
  <c r="F11" i="2"/>
  <c r="D11" i="2"/>
  <c r="C11" i="2"/>
  <c r="B11" i="2"/>
  <c r="A11" i="2"/>
  <c r="M10" i="2"/>
  <c r="I10" i="2"/>
  <c r="H10" i="2"/>
  <c r="G10" i="2"/>
  <c r="F10" i="2"/>
  <c r="D10" i="2"/>
  <c r="C10" i="2"/>
  <c r="B10" i="2"/>
  <c r="A10" i="2"/>
  <c r="M9" i="2"/>
  <c r="I9" i="2"/>
  <c r="H9" i="2"/>
  <c r="G9" i="2"/>
  <c r="F9" i="2"/>
  <c r="D9" i="2"/>
  <c r="C9" i="2"/>
  <c r="B9" i="2"/>
  <c r="A9" i="2"/>
  <c r="M8" i="2"/>
  <c r="I8" i="2"/>
  <c r="H8" i="2"/>
  <c r="G8" i="2"/>
  <c r="F8" i="2"/>
  <c r="D8" i="2"/>
  <c r="C8" i="2"/>
  <c r="B8" i="2"/>
  <c r="A8" i="2"/>
  <c r="M7" i="2"/>
  <c r="I7" i="2"/>
  <c r="H7" i="2"/>
  <c r="G7" i="2"/>
  <c r="F7" i="2"/>
  <c r="D7" i="2"/>
  <c r="C7" i="2"/>
  <c r="B7" i="2"/>
  <c r="A7" i="2"/>
  <c r="M6" i="2"/>
  <c r="I6" i="2"/>
  <c r="H6" i="2"/>
  <c r="G6" i="2"/>
  <c r="F6" i="2"/>
  <c r="D6" i="2"/>
  <c r="C6" i="2"/>
  <c r="B6" i="2"/>
  <c r="A6" i="2"/>
  <c r="M5" i="2"/>
  <c r="I5" i="2"/>
  <c r="H5" i="2"/>
  <c r="G5" i="2"/>
  <c r="F5" i="2"/>
  <c r="D5" i="2"/>
  <c r="C5" i="2"/>
  <c r="B5" i="2"/>
  <c r="A5" i="2"/>
  <c r="J110" i="2" l="1"/>
  <c r="J116" i="2"/>
  <c r="J21" i="2"/>
  <c r="J35" i="2"/>
  <c r="J50" i="2"/>
  <c r="J54" i="2"/>
  <c r="J55" i="2"/>
  <c r="J56" i="2"/>
  <c r="J57" i="2"/>
  <c r="J58" i="2"/>
  <c r="J59" i="2"/>
  <c r="J60" i="2"/>
  <c r="J61" i="2"/>
  <c r="J63" i="2"/>
  <c r="J64" i="2"/>
  <c r="J65" i="2"/>
  <c r="J107" i="2"/>
  <c r="J108" i="2"/>
  <c r="J117" i="2"/>
  <c r="J115" i="2"/>
  <c r="J34" i="2"/>
  <c r="J72" i="2"/>
  <c r="J95" i="2"/>
  <c r="J17" i="2"/>
  <c r="J53" i="2"/>
  <c r="J96" i="2"/>
  <c r="J14" i="2"/>
  <c r="J19" i="2"/>
  <c r="J23" i="2"/>
  <c r="J27" i="2"/>
  <c r="J73" i="2"/>
  <c r="J81" i="2"/>
  <c r="J109" i="2"/>
  <c r="J16" i="2"/>
  <c r="J28" i="2"/>
  <c r="J29" i="2"/>
  <c r="J30" i="2"/>
  <c r="J40" i="2"/>
  <c r="J41" i="2"/>
  <c r="J42" i="2"/>
  <c r="J43" i="2"/>
  <c r="J71" i="2"/>
  <c r="J75" i="2"/>
  <c r="J79" i="2"/>
  <c r="J20" i="2"/>
  <c r="J24" i="2"/>
  <c r="J32" i="2"/>
  <c r="J33" i="2"/>
  <c r="J36" i="2"/>
  <c r="J46" i="2"/>
  <c r="J49" i="2"/>
  <c r="J69" i="2"/>
  <c r="J76" i="2"/>
  <c r="J85" i="2"/>
  <c r="J86" i="2"/>
  <c r="J87" i="2"/>
  <c r="J89" i="2"/>
  <c r="J90" i="2"/>
  <c r="J91" i="2"/>
  <c r="J93" i="2"/>
  <c r="J94" i="2"/>
  <c r="J113" i="2"/>
  <c r="J119" i="2"/>
  <c r="J70" i="2"/>
  <c r="J77" i="2"/>
  <c r="J80" i="2"/>
  <c r="J99" i="2"/>
  <c r="J120" i="2"/>
  <c r="J15" i="2"/>
  <c r="J25" i="2"/>
  <c r="J31" i="2"/>
  <c r="J39" i="2"/>
  <c r="J45" i="2"/>
  <c r="J78" i="2"/>
  <c r="J101" i="2"/>
  <c r="J105" i="2"/>
  <c r="J12" i="2"/>
  <c r="J18" i="2"/>
  <c r="J26" i="2"/>
  <c r="J84" i="2"/>
  <c r="O10" i="2" s="1"/>
  <c r="J100" i="2"/>
  <c r="J104" i="2"/>
  <c r="J114" i="2"/>
  <c r="J44" i="2"/>
  <c r="J51" i="2"/>
  <c r="J88" i="2"/>
  <c r="J11" i="2"/>
  <c r="J22" i="2"/>
  <c r="J37" i="2"/>
  <c r="J38" i="2"/>
  <c r="J47" i="2"/>
  <c r="J48" i="2"/>
  <c r="J67" i="2"/>
  <c r="J68" i="2"/>
  <c r="J74" i="2"/>
  <c r="J82" i="2"/>
  <c r="J83" i="2"/>
  <c r="J92" i="2"/>
  <c r="J97" i="2"/>
  <c r="J98" i="2"/>
  <c r="J102" i="2"/>
  <c r="J103" i="2"/>
  <c r="J106" i="2"/>
  <c r="J111" i="2"/>
  <c r="J112" i="2"/>
  <c r="J118" i="2"/>
  <c r="N12" i="2"/>
  <c r="J5" i="2"/>
  <c r="J7" i="2"/>
  <c r="J9" i="2"/>
  <c r="O12" i="2"/>
  <c r="N13" i="2"/>
  <c r="J52" i="2"/>
  <c r="J62" i="2"/>
  <c r="N11" i="2"/>
  <c r="J6" i="2"/>
  <c r="J8" i="2"/>
  <c r="J10" i="2"/>
  <c r="J66" i="2"/>
  <c r="N5" i="2"/>
  <c r="N6" i="2"/>
  <c r="N7" i="2"/>
  <c r="N8" i="2"/>
  <c r="N9" i="2"/>
  <c r="N10" i="2"/>
  <c r="O13" i="2" l="1"/>
  <c r="O8" i="2"/>
  <c r="O7" i="2"/>
  <c r="O6" i="2"/>
  <c r="O11" i="2"/>
  <c r="O9" i="2"/>
  <c r="J121" i="2"/>
  <c r="O5" i="2"/>
  <c r="N14" i="2"/>
  <c r="O14" i="2" l="1"/>
</calcChain>
</file>

<file path=xl/sharedStrings.xml><?xml version="1.0" encoding="utf-8"?>
<sst xmlns="http://schemas.openxmlformats.org/spreadsheetml/2006/main" count="1079" uniqueCount="427">
  <si>
    <t>Financial Evaluation Criteria FOR DRUGS/MEDICINES  FOR LOCAL MANUFACTURERS</t>
  </si>
  <si>
    <t xml:space="preserve">Sr. No </t>
  </si>
  <si>
    <t>Dosage Form</t>
  </si>
  <si>
    <t xml:space="preserve">Name of Medicine and Firms </t>
  </si>
  <si>
    <t xml:space="preserve">Brand Name / Conuntry of Origin </t>
  </si>
  <si>
    <t>Manufacturer</t>
  </si>
  <si>
    <t>Firm</t>
  </si>
  <si>
    <t xml:space="preserve">Offered Specifications </t>
  </si>
  <si>
    <t>Offered Pack Size</t>
  </si>
  <si>
    <t>Quoted Pack Size</t>
  </si>
  <si>
    <t xml:space="preserve">Technical Status </t>
  </si>
  <si>
    <t>Quntity</t>
  </si>
  <si>
    <t>A.K Enterprises</t>
  </si>
  <si>
    <t>Ali Traders</t>
  </si>
  <si>
    <t>Bukhari Medical Supplies</t>
  </si>
  <si>
    <t>Impressive Biotechnical &amp; Pharmaceuticals</t>
  </si>
  <si>
    <t>Rehman Trading Company</t>
  </si>
  <si>
    <t>S.A Knitwear</t>
  </si>
  <si>
    <t>Smakz Enterprises</t>
  </si>
  <si>
    <t>Surgi Vision</t>
  </si>
  <si>
    <t>Yasir Distribution</t>
  </si>
  <si>
    <t>Total Cost</t>
  </si>
  <si>
    <t>Injection</t>
  </si>
  <si>
    <t>Lidocaine (Lignocaine)</t>
  </si>
  <si>
    <t>Baligno</t>
  </si>
  <si>
    <t>Bajwa Pharmaceuticals (Pvt) Ltd</t>
  </si>
  <si>
    <t>2% (20 mg/ml)</t>
  </si>
  <si>
    <t>30 ml vial × 1</t>
  </si>
  <si>
    <t>Responsive</t>
  </si>
  <si>
    <t>Amphotericin B</t>
  </si>
  <si>
    <t>Amphotericin B Lyophilized 50mg Injection</t>
  </si>
  <si>
    <t>MTI Medical (Pvt) Ltd</t>
  </si>
  <si>
    <t>50 mg</t>
  </si>
  <si>
    <t>1 vial × 1</t>
  </si>
  <si>
    <t>Cream</t>
  </si>
  <si>
    <t xml:space="preserve">Clotrimazole </t>
  </si>
  <si>
    <t>Wimtazol Cream</t>
  </si>
  <si>
    <t>Wimits Pharmaceuticals Pvt Ltd</t>
  </si>
  <si>
    <t>1% + 1%</t>
  </si>
  <si>
    <t>20 g tube</t>
  </si>
  <si>
    <t>Ketoconazole</t>
  </si>
  <si>
    <t>Nizral Cream</t>
  </si>
  <si>
    <t>10 g tube</t>
  </si>
  <si>
    <t>Fenticonazole Nitrate</t>
  </si>
  <si>
    <t>Lomexin Dermal Cream 10 g</t>
  </si>
  <si>
    <t>Pacific</t>
  </si>
  <si>
    <t>30 g tube</t>
  </si>
  <si>
    <t>Syrup</t>
  </si>
  <si>
    <t>Ibuprofen</t>
  </si>
  <si>
    <t>Brufen DS</t>
  </si>
  <si>
    <t>Abbott Labs Pak Ltd</t>
  </si>
  <si>
    <t>200 mg/5 ml</t>
  </si>
  <si>
    <t>90 ml bottle</t>
  </si>
  <si>
    <t>Suxamethonium Chloride (Succinylcholine)</t>
  </si>
  <si>
    <t>Suxathon</t>
  </si>
  <si>
    <t>100 mg/2 ml</t>
  </si>
  <si>
    <t>2 ml ampoule × 1</t>
  </si>
  <si>
    <t>Tablet</t>
  </si>
  <si>
    <t>Paracetamol + Orphenadrine Citrate</t>
  </si>
  <si>
    <t>Torphen Tablets</t>
  </si>
  <si>
    <t>Trison Research Laboratories (Pvt) Ltd.</t>
  </si>
  <si>
    <t>Paracetamol 450 mg + Orphenadrine 35 mg</t>
  </si>
  <si>
    <t>20 tablets</t>
  </si>
  <si>
    <t>Drops</t>
  </si>
  <si>
    <t>Paracetamol</t>
  </si>
  <si>
    <t>Pacipar Infant Drops 80 mg/0.8 ml</t>
  </si>
  <si>
    <t>100 mg/ml</t>
  </si>
  <si>
    <t>15 ml bottle</t>
  </si>
  <si>
    <t>47.05.</t>
  </si>
  <si>
    <t>Gel</t>
  </si>
  <si>
    <t>Ligwim</t>
  </si>
  <si>
    <t>Suspension</t>
  </si>
  <si>
    <t>Albendazole</t>
  </si>
  <si>
    <t>Janzole Syp 10ml</t>
  </si>
  <si>
    <t>JAWA</t>
  </si>
  <si>
    <t>200 mg/5 ml*</t>
  </si>
  <si>
    <t>10 ml bottle</t>
  </si>
  <si>
    <t>Glimepiride + Metformin</t>
  </si>
  <si>
    <t>Evopride Plus</t>
  </si>
  <si>
    <t>PharmEvo</t>
  </si>
  <si>
    <t>1 mg + 500 mg</t>
  </si>
  <si>
    <t>30 tablets</t>
  </si>
  <si>
    <t>Glimepiride</t>
  </si>
  <si>
    <t>Evopride</t>
  </si>
  <si>
    <t>1 mg</t>
  </si>
  <si>
    <t>2 mg + 500 mg</t>
  </si>
  <si>
    <t>3 mg</t>
  </si>
  <si>
    <t>Co-amoxiclav (Amoxicillin + Clavulanic Acid)</t>
  </si>
  <si>
    <t>Zamoclave</t>
  </si>
  <si>
    <t>Zafa</t>
  </si>
  <si>
    <t>Smakz Enterptises</t>
  </si>
  <si>
    <t>1 g</t>
  </si>
  <si>
    <t>6 tablets</t>
  </si>
  <si>
    <t>14 tablets</t>
  </si>
  <si>
    <t>375 mg</t>
  </si>
  <si>
    <t>10 tablets</t>
  </si>
  <si>
    <t>625 mg</t>
  </si>
  <si>
    <t>Co-amoxiclav</t>
  </si>
  <si>
    <t>Stamentin</t>
  </si>
  <si>
    <t>Srallion Pharma</t>
  </si>
  <si>
    <t>156.25 mg/5 ml</t>
  </si>
  <si>
    <t>60 ml bottle</t>
  </si>
  <si>
    <t>312.5 mg/5 ml</t>
  </si>
  <si>
    <t>70 ml bottle</t>
  </si>
  <si>
    <t>Cefotaxime</t>
  </si>
  <si>
    <t xml:space="preserve">Zipenta </t>
  </si>
  <si>
    <t>250 mg IV</t>
  </si>
  <si>
    <t>Ceftriaxone</t>
  </si>
  <si>
    <t>Taxocyn 250mg IM Inj</t>
  </si>
  <si>
    <t>Synchro</t>
  </si>
  <si>
    <t>250 mg IM</t>
  </si>
  <si>
    <t>Azithromycin</t>
  </si>
  <si>
    <t>ZECMO 500mg IV Injection</t>
  </si>
  <si>
    <t>500 mg IV</t>
  </si>
  <si>
    <t>Clarithromycin</t>
  </si>
  <si>
    <t>Klaricid</t>
  </si>
  <si>
    <t>500 mg</t>
  </si>
  <si>
    <t>Ear/Eye Drops</t>
  </si>
  <si>
    <t>Ciprofloxacin + Dexamethasone</t>
  </si>
  <si>
    <t>Zeprodex Otic Ear Drops</t>
  </si>
  <si>
    <t>Zhejiang Langhua Pharmaceutical, China</t>
  </si>
  <si>
    <t>Yasir Distibution</t>
  </si>
  <si>
    <t>Ciprofloxacin 0.3% + Dexamethasone 0.1%</t>
  </si>
  <si>
    <t>5 ml bottle</t>
  </si>
  <si>
    <t>Ear Drops</t>
  </si>
  <si>
    <t>Ciprofloxacin + Lidocaine (Lignocaine)</t>
  </si>
  <si>
    <t>Zeprociane Otic Ear Drops</t>
  </si>
  <si>
    <t>Zhejiang Langhua, China / GUFFIC Biosciences, India</t>
  </si>
  <si>
    <t>Ciprofloxacin 0.3% + Lignocaine 2%</t>
  </si>
  <si>
    <t>Ciprofloxacin</t>
  </si>
  <si>
    <t>Ciprok Inj 2mg/ml</t>
  </si>
  <si>
    <t>Brookes</t>
  </si>
  <si>
    <t>200mg/100ml</t>
  </si>
  <si>
    <t>100 ml infusion bottle × 1</t>
  </si>
  <si>
    <t>Eye/Ear Drops</t>
  </si>
  <si>
    <t>Invoflox Eye Drops</t>
  </si>
  <si>
    <t>Innvotek Pharmaceuticals</t>
  </si>
  <si>
    <t>Eye Drops</t>
  </si>
  <si>
    <t>Capsule</t>
  </si>
  <si>
    <t>Doxycycline</t>
  </si>
  <si>
    <t>100 mg</t>
  </si>
  <si>
    <t>100 capsules</t>
  </si>
  <si>
    <t>10 capsules</t>
  </si>
  <si>
    <t>Betamethasone Valerate + Neomycin</t>
  </si>
  <si>
    <t>Wimbeta-N Cream</t>
  </si>
  <si>
    <t>Betamethasone 0.1% + Neomycin 0.5%</t>
  </si>
  <si>
    <t>15 g</t>
  </si>
  <si>
    <t>Triamcinolone + Neomycin + Gramicidin + Nystatin</t>
  </si>
  <si>
    <t>Xecomb Ear Drops</t>
  </si>
  <si>
    <t>Ayurvedic Pharmaceutical Ltd., India</t>
  </si>
  <si>
    <t>Triamcinolone 0.1% + Neomycin + Gramicidin + Nystatin</t>
  </si>
  <si>
    <t>Fusidic Acid + Hydrocortisone</t>
  </si>
  <si>
    <t>Fusac-H Cream</t>
  </si>
  <si>
    <t>Jiangsu Joyang, China / Tianjin Pharma, China</t>
  </si>
  <si>
    <t>Fusidic Acid 2% + Hydrocortisone 1%</t>
  </si>
  <si>
    <t>15 g tube</t>
  </si>
  <si>
    <t>1 mg/ml</t>
  </si>
  <si>
    <t>1 ml ampoule × 10</t>
  </si>
  <si>
    <t>Vasparin 25000 IU/5ml Injection</t>
  </si>
  <si>
    <t>Shandong Luoxin Pharmaceuticals Group Stock Co. Ltd.</t>
  </si>
  <si>
    <t>Dothiepin (Dosulepin)</t>
  </si>
  <si>
    <t>Prothiaden</t>
  </si>
  <si>
    <t>25 mg</t>
  </si>
  <si>
    <t>10×10's</t>
  </si>
  <si>
    <t>Divalproex Sodium</t>
  </si>
  <si>
    <t>Epival</t>
  </si>
  <si>
    <t>250 mg/5 ml</t>
  </si>
  <si>
    <t>120 ml bottle</t>
  </si>
  <si>
    <t>Levetiracetam</t>
  </si>
  <si>
    <t>Klevra</t>
  </si>
  <si>
    <t>500 mg/5 ml</t>
  </si>
  <si>
    <t>5 ml vial × 1</t>
  </si>
  <si>
    <t>Loratadine</t>
  </si>
  <si>
    <t>LORANTEX Syrup</t>
  </si>
  <si>
    <t>5 mg/5 ml</t>
  </si>
  <si>
    <t>30 ml bottle</t>
  </si>
  <si>
    <t>Nasal Spray</t>
  </si>
  <si>
    <t>Olopatadine</t>
  </si>
  <si>
    <t>Olonase Nasal Spray</t>
  </si>
  <si>
    <t>Beijing Lianben Pharmaceuticals, China</t>
  </si>
  <si>
    <t>Isosorbide Dinitrate</t>
  </si>
  <si>
    <t>Isobaj</t>
  </si>
  <si>
    <t>0.5 mg/ml</t>
  </si>
  <si>
    <t>10x10ml</t>
  </si>
  <si>
    <t>10 ml ampoule × 1</t>
  </si>
  <si>
    <t>Telmisartan + Amlodipine</t>
  </si>
  <si>
    <t>Telsarta-A Tab. 5/40 mg</t>
  </si>
  <si>
    <t>40 mg + 5 mg</t>
  </si>
  <si>
    <t>Telsarta-A Tab. 5/80 mg</t>
  </si>
  <si>
    <t>80 mg + 5 mg</t>
  </si>
  <si>
    <t>Telmisartan</t>
  </si>
  <si>
    <t>Telsarta Tab. 20 mg</t>
  </si>
  <si>
    <t>20 mg</t>
  </si>
  <si>
    <t>Losartan Potassium</t>
  </si>
  <si>
    <t>Zosartan-K</t>
  </si>
  <si>
    <t>Lisinopril</t>
  </si>
  <si>
    <t>Lisna</t>
  </si>
  <si>
    <t>5 mg</t>
  </si>
  <si>
    <t>Bisoprolol</t>
  </si>
  <si>
    <t>Zibes Tab. 10 mg</t>
  </si>
  <si>
    <t>10 mg</t>
  </si>
  <si>
    <t>Zibes Tab. 2.5 mg</t>
  </si>
  <si>
    <t>2.5 mg</t>
  </si>
  <si>
    <t>Nebivolol</t>
  </si>
  <si>
    <t>Byvas</t>
  </si>
  <si>
    <t>Labetalol</t>
  </si>
  <si>
    <t>Hydralazine</t>
  </si>
  <si>
    <t>Hydralazin</t>
  </si>
  <si>
    <t>100 tablets</t>
  </si>
  <si>
    <t>Nifedipine</t>
  </si>
  <si>
    <t>Nefedil</t>
  </si>
  <si>
    <t>30 capsules</t>
  </si>
  <si>
    <t>Atorvastatin</t>
  </si>
  <si>
    <t>Colezaf</t>
  </si>
  <si>
    <t>Solution</t>
  </si>
  <si>
    <t>Salbutamol</t>
  </si>
  <si>
    <t>Zaftolin</t>
  </si>
  <si>
    <t>5 mg/ml</t>
  </si>
  <si>
    <t>20 ml bottle</t>
  </si>
  <si>
    <t>2 mg/5 ml</t>
  </si>
  <si>
    <t>Diloxanide + Metronidazole</t>
  </si>
  <si>
    <t>Entamizole</t>
  </si>
  <si>
    <t>Diloxanide 125 mg + Metronidazole 125 mg/5 ml</t>
  </si>
  <si>
    <t>Metronidazole</t>
  </si>
  <si>
    <t>Metrida</t>
  </si>
  <si>
    <t>400 mg</t>
  </si>
  <si>
    <t>Quetiapine</t>
  </si>
  <si>
    <t>Evokalm</t>
  </si>
  <si>
    <t>28 tablets</t>
  </si>
  <si>
    <t>Risperidone</t>
  </si>
  <si>
    <t>Trendone</t>
  </si>
  <si>
    <t>Friends Pharma (Pvt) Ltd</t>
  </si>
  <si>
    <t>2 mg</t>
  </si>
  <si>
    <t>Acefylline Piperazine</t>
  </si>
  <si>
    <t>Acefyl 125 syp</t>
  </si>
  <si>
    <t>50 mg/5 ml</t>
  </si>
  <si>
    <t>Terbutaline</t>
  </si>
  <si>
    <t>Tesmic</t>
  </si>
  <si>
    <t>1.5 mg/5 ml</t>
  </si>
  <si>
    <t>Neostigmine Methylsulfate</t>
  </si>
  <si>
    <t>Neostig-N</t>
  </si>
  <si>
    <t>Magnesium Sulphate</t>
  </si>
  <si>
    <t>Epsium</t>
  </si>
  <si>
    <t>50% (500 mg/ml</t>
  </si>
  <si>
    <t>25×10 ml</t>
  </si>
  <si>
    <t>10 ml ampoule × 10</t>
  </si>
  <si>
    <t>Potassium Chloride (KCl)</t>
  </si>
  <si>
    <t>Zeesol KCL 20ml</t>
  </si>
  <si>
    <t>Shazeb</t>
  </si>
  <si>
    <t>15% (2 mEq/ml)</t>
  </si>
  <si>
    <t>20 ml ampoule × 10</t>
  </si>
  <si>
    <t>Dinoprostone (PGE2)</t>
  </si>
  <si>
    <t>Glandin E2</t>
  </si>
  <si>
    <t>Nabi Qasim Industries</t>
  </si>
  <si>
    <t>1 tablets</t>
  </si>
  <si>
    <t>4 tablets</t>
  </si>
  <si>
    <t>Human Chorionic Gonadotropin (hCG)</t>
  </si>
  <si>
    <t>Pubergen 5000 IU Injection</t>
  </si>
  <si>
    <t>Bio Mark Pharmaceuticals</t>
  </si>
  <si>
    <t>5000 IU</t>
  </si>
  <si>
    <t>1 vial + diluent × 1</t>
  </si>
  <si>
    <t>Famotidine</t>
  </si>
  <si>
    <t>Famtaza</t>
  </si>
  <si>
    <t>Folic Acid</t>
  </si>
  <si>
    <t>Tranexamic Acid</t>
  </si>
  <si>
    <t>Amenex 500mg Inj 5ml</t>
  </si>
  <si>
    <t>Amaan</t>
  </si>
  <si>
    <t>10% w/v</t>
  </si>
  <si>
    <t>10's</t>
  </si>
  <si>
    <t>Infusion</t>
  </si>
  <si>
    <t>Dextrose 5% (Glucose 5%)</t>
  </si>
  <si>
    <t>Pacidex 5D IV 1000 ml</t>
  </si>
  <si>
    <t>1000 ml bag</t>
  </si>
  <si>
    <t>Pacidex 5D IV 500 ml</t>
  </si>
  <si>
    <t>500 ml bag</t>
  </si>
  <si>
    <t>Dextrose + Sodium Chloride (Dextrose Saline)</t>
  </si>
  <si>
    <t>Paci-DNS IV 1000 ml</t>
  </si>
  <si>
    <t xml:space="preserve">5% Dextrose + 0.9% NaCl </t>
  </si>
  <si>
    <t>1000 ml bottle/bag</t>
  </si>
  <si>
    <t>Paci-DNS IV 500 ml</t>
  </si>
  <si>
    <t>5% Dextrose + 0.9% NaCl</t>
  </si>
  <si>
    <t>500 ml bottle/bag</t>
  </si>
  <si>
    <t>Dextrose (Glucose)</t>
  </si>
  <si>
    <t>Pacidex 10D IV 1000 ml</t>
  </si>
  <si>
    <t>1000 ml bottle</t>
  </si>
  <si>
    <t>Pacidex 10D IV 500 ml</t>
  </si>
  <si>
    <t>500 ml bottle</t>
  </si>
  <si>
    <t>Zeesol 25% Dextrose Water 20ml</t>
  </si>
  <si>
    <t>20 ml vial × 1</t>
  </si>
  <si>
    <t>Sodium Chloride (Normal Saline)</t>
  </si>
  <si>
    <t>Pacisal-NS IV 500 ml</t>
  </si>
  <si>
    <t>Hartmann’s Solution (Ringer Lactate)</t>
  </si>
  <si>
    <t>PaciLact RL IV 500 ml</t>
  </si>
  <si>
    <t>—</t>
  </si>
  <si>
    <t>Pacisal-NS IV 100 ml</t>
  </si>
  <si>
    <t>100 ml bottle</t>
  </si>
  <si>
    <t>Liquid Paraffin + Magnesium Hydroxide</t>
  </si>
  <si>
    <t>Cremaffin</t>
  </si>
  <si>
    <t>100ml</t>
  </si>
  <si>
    <t>120 ml</t>
  </si>
  <si>
    <t>Lactulose</t>
  </si>
  <si>
    <t>Duphalac</t>
  </si>
  <si>
    <t>3.35 g/5 ml</t>
  </si>
  <si>
    <t>Sachet</t>
  </si>
  <si>
    <t>Montelukast</t>
  </si>
  <si>
    <t>Floaid</t>
  </si>
  <si>
    <t>4 mg</t>
  </si>
  <si>
    <t>10Sachets</t>
  </si>
  <si>
    <t>Acetylcysteine</t>
  </si>
  <si>
    <t>Mucolator</t>
  </si>
  <si>
    <t>600 mg sachet</t>
  </si>
  <si>
    <t>30's</t>
  </si>
  <si>
    <t>Sachets</t>
  </si>
  <si>
    <t>Multivitamin + Iron</t>
  </si>
  <si>
    <t>Iberet Folic-500 Gradumet</t>
  </si>
  <si>
    <t>Iberet-500</t>
  </si>
  <si>
    <t>120ml</t>
  </si>
  <si>
    <t>Multivitamin + Vitamin B Complex</t>
  </si>
  <si>
    <t>Surbex-Z</t>
  </si>
  <si>
    <t>Syp</t>
  </si>
  <si>
    <t>Vitamin A + Vitamin D3 + Vitamin C + Vitamin B1 + Vitamin B2 + Vitamin B6 + Vitamin B12 + Nicotinamide</t>
  </si>
  <si>
    <t>Vi-Daylin</t>
  </si>
  <si>
    <t>Vidaylin-T</t>
  </si>
  <si>
    <t>Vitamin A 5000IU+ Vitamin D3 400 IU + Vitamin C 75mg + Vitamin B1 1.5mg+ Vitamin B2 1.7mg + Vitamin B6 2mg + Vitamin B12 6mcg + Nicotinamide 20mg</t>
  </si>
  <si>
    <t>Folic Acid + Iron Hydroxide Polymaltose Complex</t>
  </si>
  <si>
    <t>Hemoplex-F Syrup 120ml</t>
  </si>
  <si>
    <t>Capsule/Tablet</t>
  </si>
  <si>
    <t>Calcium + Vitamin D</t>
  </si>
  <si>
    <t>Calcium-P Tab</t>
  </si>
  <si>
    <t>PDH</t>
  </si>
  <si>
    <t>Calcum carbonate 1250mg, vitmin 200IU</t>
  </si>
  <si>
    <t>30 capsules/tablets</t>
  </si>
  <si>
    <t>Vitamin K (Phytonadione)</t>
  </si>
  <si>
    <t>K-LOT Injection 10mg/ml IV</t>
  </si>
  <si>
    <t>10 mg/ml</t>
  </si>
  <si>
    <t>1s</t>
  </si>
  <si>
    <t>Tropicamide</t>
  </si>
  <si>
    <t>Mydropic 1% Drops</t>
  </si>
  <si>
    <t>15ml</t>
  </si>
  <si>
    <t>Tramadol Hydrochloride</t>
  </si>
  <si>
    <t>BITRAMOL 50mg Capsule</t>
  </si>
  <si>
    <t>Paracetamol + Tramadol</t>
  </si>
  <si>
    <t>Astadol Tablets</t>
  </si>
  <si>
    <t>Paracetamol 325 mg + Tramadol 37.5 mg</t>
  </si>
  <si>
    <t>Tizanidine</t>
  </si>
  <si>
    <t>Zantid Tablets 4mg</t>
  </si>
  <si>
    <t>Shri Vinayak Chemex, India</t>
  </si>
  <si>
    <t>Polyvinyl Alcohol</t>
  </si>
  <si>
    <t>Blink Fresh Solution</t>
  </si>
  <si>
    <t>Hubei Huadan Medical, China</t>
  </si>
  <si>
    <t>Dextran + Hypromellose</t>
  </si>
  <si>
    <t>Tears Forte Ophthalmic Solution</t>
  </si>
  <si>
    <t>Dow Chemical / Shanghai Soyoung, China</t>
  </si>
  <si>
    <t>Dextran 0.1% + Hypromellose 0.3%</t>
  </si>
  <si>
    <t>Oral Rehydration Salts (ORS)</t>
  </si>
  <si>
    <t>Osmofaas 11gm Sachet</t>
  </si>
  <si>
    <t>FAAS</t>
  </si>
  <si>
    <t>Standard ORS formula</t>
  </si>
  <si>
    <t>20 Sachets</t>
  </si>
  <si>
    <t>1 sachet</t>
  </si>
  <si>
    <t>Dextrose + Sodium Chloride (Paediatric Solution)</t>
  </si>
  <si>
    <t>500ml</t>
  </si>
  <si>
    <t>500 ml bottle × 1</t>
  </si>
  <si>
    <t>Modified Fluid Gelatin (Succinylated Gelatin)</t>
  </si>
  <si>
    <t>Gelofusine 4 %</t>
  </si>
  <si>
    <t>B.Braun</t>
  </si>
  <si>
    <t>Norethisterone</t>
  </si>
  <si>
    <t>Noregyn</t>
  </si>
  <si>
    <t>Progesterone</t>
  </si>
  <si>
    <t>Sugest 100mg Tablet</t>
  </si>
  <si>
    <t>30 tablets/capsules</t>
  </si>
  <si>
    <t>10 tablets/capsules</t>
  </si>
  <si>
    <t>Itopride Hydrochloride</t>
  </si>
  <si>
    <t>TRIDEXIL 50mg Tablet</t>
  </si>
  <si>
    <t>Dexlansoprazole</t>
  </si>
  <si>
    <t>Redexa Cap. 30 mg</t>
  </si>
  <si>
    <t>30 mg</t>
  </si>
  <si>
    <t>30 Cap</t>
  </si>
  <si>
    <t>Redexa Cap. 60 mg</t>
  </si>
  <si>
    <t>60 mg</t>
  </si>
  <si>
    <t>Dexmedetomidine Hydrochloride</t>
  </si>
  <si>
    <t>Precidex Inj 2ml</t>
  </si>
  <si>
    <t>200 mcg IV</t>
  </si>
  <si>
    <t>2 ml vial × 1</t>
  </si>
  <si>
    <t>Fluorometholone</t>
  </si>
  <si>
    <t>Ocuflur Suspension</t>
  </si>
  <si>
    <t>Iffect Chemphar Co., China</t>
  </si>
  <si>
    <t>Mometasone Furoate</t>
  </si>
  <si>
    <t>Nasomet Aqueous Nasal Spray</t>
  </si>
  <si>
    <t>AVIK Pharmaceutical Ltd., India</t>
  </si>
  <si>
    <t>50 mcg/spray</t>
  </si>
  <si>
    <t>140 sprays bottle</t>
  </si>
  <si>
    <t>Thyroxine Sodium (Levothyroxine Sodium)</t>
  </si>
  <si>
    <t>Thyronorm</t>
  </si>
  <si>
    <t>50 mcg</t>
  </si>
  <si>
    <t>Levothyroxine Sodium</t>
  </si>
  <si>
    <t>125 mcg</t>
  </si>
  <si>
    <t>Oxytocin</t>
  </si>
  <si>
    <t>Oxytocin 5 I.U 1ml Inj</t>
  </si>
  <si>
    <t>5 IU/ml</t>
  </si>
  <si>
    <t>50's</t>
  </si>
  <si>
    <t>Items Quoted by a Single Firm Only - Medicine / Drug Items (Local Manufacturers)</t>
  </si>
  <si>
    <t>Items where only one firm quoted a rate, grouped by firm. Values are linked to the 'Single Firm Items' sheet.</t>
  </si>
  <si>
    <t>Single-firm items per firm</t>
  </si>
  <si>
    <t>Sr. No.</t>
  </si>
  <si>
    <t>Name of Medicine</t>
  </si>
  <si>
    <t>Category</t>
  </si>
  <si>
    <t>Brand Name</t>
  </si>
  <si>
    <t>Quantity</t>
  </si>
  <si>
    <t>Rate (Rs)</t>
  </si>
  <si>
    <t>Total (Rs)</t>
  </si>
  <si>
    <t>Remarks</t>
  </si>
  <si>
    <t>Items</t>
  </si>
  <si>
    <t>Value (Rs)</t>
  </si>
  <si>
    <t>Total</t>
  </si>
  <si>
    <t>Check: this Vasparin (heparin) quote sits under Atropine Sulphate in the source sheet.</t>
  </si>
  <si>
    <t>Rate typed as text '47.05.' in the source sheet - read as 47.05.</t>
  </si>
  <si>
    <t>Rosuvastatin + Ezetimibe</t>
  </si>
  <si>
    <t>X-Plended EZ Tab. 10/10 mg</t>
  </si>
  <si>
    <t>10 mg + 10 mg</t>
  </si>
  <si>
    <t>X-Plended</t>
  </si>
  <si>
    <t>X-Plended Tab. 5 mg</t>
  </si>
  <si>
    <t>5mg</t>
  </si>
  <si>
    <t>Amlodipine</t>
  </si>
  <si>
    <t>Cardi Care 10mg Tab</t>
  </si>
  <si>
    <t xml:space="preserve">Quoted Firms </t>
  </si>
  <si>
    <t xml:space="preserve">FINANCIAL EVALUATION REPORT FOR THE TENDER OF MEDICINE / DRUG ITEMS (Single Quoted Items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</si>
</sst>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_(* #,##0_);_(* \(#,##0\);_(* \-??_);_(@_)"/>
  </numFmts>
  <fonts count="19" x14ac:knownFonts="1"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22"/>
      <color theme="1"/>
      <name val="Arial"/>
      <family val="2"/>
      <charset val="1"/>
    </font>
    <font>
      <sz val="14"/>
      <color theme="1"/>
      <name val="Arial"/>
      <family val="2"/>
      <charset val="1"/>
    </font>
    <font>
      <b/>
      <sz val="14"/>
      <name val="Arial"/>
      <family val="2"/>
      <charset val="1"/>
    </font>
    <font>
      <b/>
      <sz val="14"/>
      <color theme="1"/>
      <name val="Arial"/>
      <family val="2"/>
      <charset val="1"/>
    </font>
    <font>
      <sz val="12"/>
      <color theme="1"/>
      <name val="Times New Roman"/>
      <family val="1"/>
      <charset val="1"/>
    </font>
    <font>
      <b/>
      <sz val="13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0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charset val="1"/>
    </font>
    <font>
      <sz val="12"/>
      <name val="Arial"/>
      <family val="2"/>
      <charset val="1"/>
    </font>
    <font>
      <sz val="12"/>
      <color theme="1"/>
      <name val="Arial"/>
      <family val="2"/>
      <charset val="1"/>
    </font>
    <font>
      <sz val="12"/>
      <color theme="1"/>
      <name val="Calibri"/>
      <family val="2"/>
      <charset val="1"/>
    </font>
    <font>
      <b/>
      <sz val="14"/>
      <name val="Arial"/>
      <family val="2"/>
    </font>
    <font>
      <b/>
      <sz val="14"/>
      <color theme="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9" tint="0.59959715567491678"/>
        <bgColor rgb="FFC6EFCE"/>
      </patternFill>
    </fill>
    <fill>
      <patternFill patternType="solid">
        <fgColor rgb="FF1F3864"/>
        <bgColor rgb="FF33333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6EFCE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164" fontId="13" fillId="0" borderId="0"/>
    <xf numFmtId="0" fontId="13" fillId="0" borderId="0"/>
  </cellStyleXfs>
  <cellXfs count="52">
    <xf numFmtId="0" fontId="0" fillId="0" borderId="0" xfId="0"/>
    <xf numFmtId="0" fontId="0" fillId="0" borderId="1" xfId="2" applyFont="1" applyBorder="1" applyAlignment="1">
      <alignment horizontal="center" vertical="center"/>
    </xf>
    <xf numFmtId="0" fontId="3" fillId="2" borderId="1" xfId="2" applyFont="1" applyFill="1" applyBorder="1" applyAlignment="1">
      <alignment wrapText="1"/>
    </xf>
    <xf numFmtId="0" fontId="3" fillId="2" borderId="0" xfId="2" applyFont="1" applyFill="1" applyAlignment="1">
      <alignment wrapText="1"/>
    </xf>
    <xf numFmtId="165" fontId="4" fillId="2" borderId="2" xfId="1" applyNumberFormat="1" applyFont="1" applyFill="1" applyBorder="1" applyAlignment="1">
      <alignment vertical="center"/>
    </xf>
    <xf numFmtId="165" fontId="4" fillId="2" borderId="3" xfId="1" applyNumberFormat="1" applyFont="1" applyFill="1" applyBorder="1" applyAlignment="1">
      <alignment vertical="center" wrapText="1"/>
    </xf>
    <xf numFmtId="165" fontId="4" fillId="2" borderId="4" xfId="1" applyNumberFormat="1" applyFont="1" applyFill="1" applyBorder="1" applyAlignment="1">
      <alignment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center" vertical="center" wrapText="1"/>
    </xf>
    <xf numFmtId="165" fontId="5" fillId="2" borderId="1" xfId="1" applyNumberFormat="1" applyFont="1" applyFill="1" applyBorder="1" applyAlignment="1">
      <alignment horizontal="left" vertical="center" wrapText="1"/>
    </xf>
    <xf numFmtId="165" fontId="5" fillId="2" borderId="5" xfId="1" applyNumberFormat="1" applyFont="1" applyFill="1" applyBorder="1" applyAlignment="1">
      <alignment horizontal="left" vertical="center" wrapText="1"/>
    </xf>
    <xf numFmtId="0" fontId="1" fillId="3" borderId="1" xfId="2" applyFont="1" applyFill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3" fontId="12" fillId="0" borderId="6" xfId="0" applyNumberFormat="1" applyFont="1" applyBorder="1" applyAlignment="1">
      <alignment vertical="center"/>
    </xf>
    <xf numFmtId="4" fontId="12" fillId="0" borderId="6" xfId="0" applyNumberFormat="1" applyFont="1" applyBorder="1" applyAlignment="1">
      <alignment vertical="center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/>
    <xf numFmtId="0" fontId="11" fillId="0" borderId="6" xfId="0" applyFont="1" applyBorder="1"/>
    <xf numFmtId="0" fontId="11" fillId="0" borderId="6" xfId="0" applyFont="1" applyBorder="1" applyAlignment="1">
      <alignment horizontal="center"/>
    </xf>
    <xf numFmtId="3" fontId="11" fillId="0" borderId="6" xfId="0" applyNumberFormat="1" applyFont="1" applyBorder="1"/>
    <xf numFmtId="165" fontId="5" fillId="2" borderId="1" xfId="1" applyNumberFormat="1" applyFont="1" applyFill="1" applyBorder="1" applyAlignment="1">
      <alignment horizontal="center" vertical="center" textRotation="90" wrapText="1"/>
    </xf>
    <xf numFmtId="0" fontId="5" fillId="0" borderId="1" xfId="2" applyFont="1" applyBorder="1" applyAlignment="1">
      <alignment horizontal="center" vertical="center" textRotation="90" wrapText="1"/>
    </xf>
    <xf numFmtId="165" fontId="5" fillId="2" borderId="5" xfId="1" applyNumberFormat="1" applyFont="1" applyFill="1" applyBorder="1" applyAlignment="1">
      <alignment horizontal="center" vertical="center" textRotation="90" wrapText="1"/>
    </xf>
    <xf numFmtId="0" fontId="14" fillId="5" borderId="1" xfId="2" applyFont="1" applyFill="1" applyBorder="1" applyAlignment="1">
      <alignment horizontal="center" vertical="center" wrapText="1"/>
    </xf>
    <xf numFmtId="0" fontId="15" fillId="6" borderId="1" xfId="2" applyFont="1" applyFill="1" applyBorder="1" applyAlignment="1">
      <alignment horizontal="center" vertical="center" wrapText="1"/>
    </xf>
    <xf numFmtId="0" fontId="14" fillId="6" borderId="1" xfId="2" applyFont="1" applyFill="1" applyBorder="1" applyAlignment="1">
      <alignment horizontal="center" vertical="center" wrapText="1"/>
    </xf>
    <xf numFmtId="0" fontId="16" fillId="6" borderId="1" xfId="2" applyFont="1" applyFill="1" applyBorder="1" applyAlignment="1">
      <alignment horizontal="center" vertical="center"/>
    </xf>
    <xf numFmtId="0" fontId="16" fillId="5" borderId="0" xfId="0" applyFont="1" applyFill="1" applyAlignment="1">
      <alignment horizontal="center" vertical="center"/>
    </xf>
    <xf numFmtId="9" fontId="14" fillId="6" borderId="1" xfId="2" applyNumberFormat="1" applyFont="1" applyFill="1" applyBorder="1" applyAlignment="1">
      <alignment horizontal="center" vertical="center" wrapText="1"/>
    </xf>
    <xf numFmtId="10" fontId="14" fillId="6" borderId="1" xfId="2" applyNumberFormat="1" applyFont="1" applyFill="1" applyBorder="1" applyAlignment="1">
      <alignment horizontal="center" vertical="center" wrapText="1"/>
    </xf>
    <xf numFmtId="0" fontId="6" fillId="6" borderId="1" xfId="2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/>
    </xf>
    <xf numFmtId="0" fontId="0" fillId="5" borderId="0" xfId="2" applyFont="1" applyFill="1"/>
    <xf numFmtId="0" fontId="17" fillId="7" borderId="1" xfId="2" applyFont="1" applyFill="1" applyBorder="1" applyAlignment="1">
      <alignment horizontal="center" vertical="center" wrapText="1"/>
    </xf>
    <xf numFmtId="0" fontId="0" fillId="7" borderId="1" xfId="2" applyFont="1" applyFill="1" applyBorder="1" applyAlignment="1">
      <alignment horizontal="center" vertical="center"/>
    </xf>
    <xf numFmtId="0" fontId="1" fillId="8" borderId="1" xfId="2" applyFont="1" applyFill="1" applyBorder="1" applyAlignment="1">
      <alignment horizontal="center" vertical="center" wrapText="1"/>
    </xf>
    <xf numFmtId="0" fontId="18" fillId="7" borderId="1" xfId="2" applyFont="1" applyFill="1" applyBorder="1" applyAlignment="1">
      <alignment horizontal="center" vertical="center" wrapText="1"/>
    </xf>
    <xf numFmtId="0" fontId="4" fillId="7" borderId="1" xfId="2" applyFont="1" applyFill="1" applyBorder="1" applyAlignment="1">
      <alignment horizontal="center" vertical="center" wrapText="1"/>
    </xf>
    <xf numFmtId="0" fontId="0" fillId="7" borderId="0" xfId="0" applyFill="1"/>
    <xf numFmtId="165" fontId="2" fillId="2" borderId="8" xfId="1" applyNumberFormat="1" applyFont="1" applyFill="1" applyBorder="1" applyAlignment="1">
      <alignment horizontal="center" vertical="center"/>
    </xf>
    <xf numFmtId="165" fontId="2" fillId="2" borderId="0" xfId="1" applyNumberFormat="1" applyFont="1" applyFill="1" applyBorder="1" applyAlignment="1">
      <alignment horizontal="center" vertical="center"/>
    </xf>
    <xf numFmtId="165" fontId="2" fillId="2" borderId="7" xfId="1" applyNumberFormat="1" applyFont="1" applyFill="1" applyBorder="1" applyAlignment="1">
      <alignment horizontal="center" vertical="center"/>
    </xf>
  </cellXfs>
  <cellStyles count="3">
    <cellStyle name="Comma 2 2" xfId="1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3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99999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3"/>
  <sheetViews>
    <sheetView tabSelected="1" workbookViewId="0">
      <selection activeCell="H7" sqref="H7"/>
    </sheetView>
  </sheetViews>
  <sheetFormatPr defaultRowHeight="15" x14ac:dyDescent="0.25"/>
  <cols>
    <col min="2" max="2" width="11.7109375" customWidth="1"/>
    <col min="3" max="3" width="23.42578125" customWidth="1"/>
    <col min="4" max="6" width="22.140625" customWidth="1"/>
    <col min="7" max="9" width="13.42578125" customWidth="1"/>
    <col min="10" max="10" width="16.7109375" customWidth="1"/>
    <col min="22" max="22" width="27.140625" style="48" customWidth="1"/>
  </cols>
  <sheetData>
    <row r="1" spans="1:22" ht="96.75" customHeight="1" x14ac:dyDescent="0.25">
      <c r="A1" s="49" t="s">
        <v>426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1"/>
    </row>
    <row r="2" spans="1:22" ht="18" x14ac:dyDescent="0.25">
      <c r="A2" s="4" t="s">
        <v>0</v>
      </c>
      <c r="B2" s="5"/>
      <c r="C2" s="5"/>
      <c r="D2" s="5"/>
      <c r="E2" s="5"/>
      <c r="F2" s="5"/>
      <c r="G2" s="5"/>
      <c r="H2" s="5"/>
      <c r="I2" s="6"/>
      <c r="J2" s="2"/>
      <c r="K2" s="3"/>
      <c r="L2" s="1"/>
      <c r="M2" s="1"/>
      <c r="N2" s="1"/>
      <c r="O2" s="1"/>
      <c r="P2" s="1"/>
      <c r="Q2" s="1"/>
      <c r="R2" s="1"/>
      <c r="S2" s="1"/>
      <c r="T2" s="1"/>
      <c r="U2" s="1"/>
      <c r="V2" s="44"/>
    </row>
    <row r="3" spans="1:22" ht="90" x14ac:dyDescent="0.25">
      <c r="A3" s="7" t="s">
        <v>1</v>
      </c>
      <c r="B3" s="31" t="s">
        <v>2</v>
      </c>
      <c r="C3" s="30" t="s">
        <v>3</v>
      </c>
      <c r="D3" s="30" t="s">
        <v>4</v>
      </c>
      <c r="E3" s="9" t="s">
        <v>5</v>
      </c>
      <c r="F3" s="9" t="s">
        <v>6</v>
      </c>
      <c r="G3" s="30" t="s">
        <v>7</v>
      </c>
      <c r="H3" s="30" t="s">
        <v>8</v>
      </c>
      <c r="I3" s="30" t="s">
        <v>9</v>
      </c>
      <c r="J3" s="10" t="s">
        <v>10</v>
      </c>
      <c r="K3" s="32" t="s">
        <v>11</v>
      </c>
      <c r="L3" s="12" t="s">
        <v>12</v>
      </c>
      <c r="M3" s="13" t="s">
        <v>13</v>
      </c>
      <c r="N3" s="12" t="s">
        <v>14</v>
      </c>
      <c r="O3" s="13" t="s">
        <v>15</v>
      </c>
      <c r="P3" s="12" t="s">
        <v>16</v>
      </c>
      <c r="Q3" s="13" t="s">
        <v>17</v>
      </c>
      <c r="R3" s="12" t="s">
        <v>18</v>
      </c>
      <c r="S3" s="13" t="s">
        <v>19</v>
      </c>
      <c r="T3" s="12" t="s">
        <v>20</v>
      </c>
      <c r="U3" s="13" t="s">
        <v>21</v>
      </c>
      <c r="V3" s="45" t="s">
        <v>425</v>
      </c>
    </row>
    <row r="4" spans="1:22" ht="18" x14ac:dyDescent="0.25">
      <c r="A4" s="7"/>
      <c r="B4" s="8"/>
      <c r="C4" s="9"/>
      <c r="D4" s="9"/>
      <c r="E4" s="9"/>
      <c r="F4" s="9"/>
      <c r="G4" s="9"/>
      <c r="H4" s="9"/>
      <c r="I4" s="9"/>
      <c r="J4" s="10"/>
      <c r="K4" s="11"/>
      <c r="L4" s="12"/>
      <c r="M4" s="13"/>
      <c r="N4" s="12"/>
      <c r="O4" s="13"/>
      <c r="P4" s="12"/>
      <c r="Q4" s="13"/>
      <c r="R4" s="12"/>
      <c r="S4" s="13"/>
      <c r="T4" s="12"/>
      <c r="U4" s="13"/>
      <c r="V4" s="45"/>
    </row>
    <row r="5" spans="1:22" s="37" customFormat="1" ht="54" x14ac:dyDescent="0.25">
      <c r="A5" s="33">
        <v>1</v>
      </c>
      <c r="B5" s="33" t="s">
        <v>22</v>
      </c>
      <c r="C5" s="43" t="s">
        <v>23</v>
      </c>
      <c r="D5" s="34" t="s">
        <v>24</v>
      </c>
      <c r="E5" s="34" t="s">
        <v>25</v>
      </c>
      <c r="F5" s="34" t="s">
        <v>12</v>
      </c>
      <c r="G5" s="35" t="s">
        <v>26</v>
      </c>
      <c r="H5" s="35" t="s">
        <v>27</v>
      </c>
      <c r="I5" s="35" t="s">
        <v>27</v>
      </c>
      <c r="J5" s="34" t="s">
        <v>28</v>
      </c>
      <c r="K5" s="34">
        <v>500</v>
      </c>
      <c r="L5" s="36">
        <v>21.83</v>
      </c>
      <c r="M5" s="36"/>
      <c r="N5" s="36"/>
      <c r="O5" s="36"/>
      <c r="P5" s="36"/>
      <c r="Q5" s="36"/>
      <c r="R5" s="36"/>
      <c r="S5" s="36"/>
      <c r="T5" s="36"/>
      <c r="U5" s="36">
        <f t="shared" ref="U5:U36" si="0">PRODUCT(K5,L5,M5,N5,O5,P5,Q5,R5,S5,T5)</f>
        <v>10915</v>
      </c>
      <c r="V5" s="46" t="str">
        <f t="shared" ref="V5:V36" si="1">IF(COUNT(U5:U5)=0,"",INDEX(F5:F5,MATCH(MIN(U5:U5),U5:U5,0)))</f>
        <v>A.K Enterprises</v>
      </c>
    </row>
    <row r="6" spans="1:22" s="37" customFormat="1" ht="56.25" x14ac:dyDescent="0.25">
      <c r="A6" s="33">
        <v>2</v>
      </c>
      <c r="B6" s="33" t="s">
        <v>22</v>
      </c>
      <c r="C6" s="43" t="s">
        <v>29</v>
      </c>
      <c r="D6" s="34" t="s">
        <v>30</v>
      </c>
      <c r="E6" s="34" t="s">
        <v>31</v>
      </c>
      <c r="F6" s="34" t="s">
        <v>15</v>
      </c>
      <c r="G6" s="35" t="s">
        <v>32</v>
      </c>
      <c r="H6" s="35" t="s">
        <v>33</v>
      </c>
      <c r="I6" s="35" t="s">
        <v>33</v>
      </c>
      <c r="J6" s="34" t="s">
        <v>28</v>
      </c>
      <c r="K6" s="34">
        <v>500</v>
      </c>
      <c r="L6" s="36"/>
      <c r="M6" s="36"/>
      <c r="N6" s="36"/>
      <c r="O6" s="36">
        <v>1091</v>
      </c>
      <c r="P6" s="36"/>
      <c r="Q6" s="36"/>
      <c r="R6" s="36"/>
      <c r="S6" s="36"/>
      <c r="T6" s="36"/>
      <c r="U6" s="36">
        <f t="shared" si="0"/>
        <v>545500</v>
      </c>
      <c r="V6" s="46" t="str">
        <f t="shared" si="1"/>
        <v>Impressive Biotechnical &amp; Pharmaceuticals</v>
      </c>
    </row>
    <row r="7" spans="1:22" s="37" customFormat="1" ht="45" x14ac:dyDescent="0.25">
      <c r="A7" s="33">
        <v>3</v>
      </c>
      <c r="B7" s="33" t="s">
        <v>34</v>
      </c>
      <c r="C7" s="43" t="s">
        <v>35</v>
      </c>
      <c r="D7" s="34" t="s">
        <v>36</v>
      </c>
      <c r="E7" s="34" t="s">
        <v>37</v>
      </c>
      <c r="F7" s="34" t="s">
        <v>14</v>
      </c>
      <c r="G7" s="35" t="s">
        <v>38</v>
      </c>
      <c r="H7" s="35" t="s">
        <v>39</v>
      </c>
      <c r="I7" s="35" t="s">
        <v>39</v>
      </c>
      <c r="J7" s="34" t="s">
        <v>28</v>
      </c>
      <c r="K7" s="34">
        <v>1000</v>
      </c>
      <c r="L7" s="36"/>
      <c r="M7" s="36"/>
      <c r="N7" s="36">
        <v>84</v>
      </c>
      <c r="O7" s="36"/>
      <c r="P7" s="36"/>
      <c r="Q7" s="36"/>
      <c r="R7" s="36"/>
      <c r="S7" s="36"/>
      <c r="T7" s="36"/>
      <c r="U7" s="36">
        <f t="shared" si="0"/>
        <v>84000</v>
      </c>
      <c r="V7" s="46" t="str">
        <f t="shared" si="1"/>
        <v>Bukhari Medical Supplies</v>
      </c>
    </row>
    <row r="8" spans="1:22" s="37" customFormat="1" ht="45" x14ac:dyDescent="0.25">
      <c r="A8" s="33">
        <v>4</v>
      </c>
      <c r="B8" s="33" t="s">
        <v>34</v>
      </c>
      <c r="C8" s="43" t="s">
        <v>40</v>
      </c>
      <c r="D8" s="34" t="s">
        <v>41</v>
      </c>
      <c r="E8" s="34" t="s">
        <v>37</v>
      </c>
      <c r="F8" s="34" t="s">
        <v>14</v>
      </c>
      <c r="G8" s="38">
        <v>0.02</v>
      </c>
      <c r="H8" s="35" t="s">
        <v>42</v>
      </c>
      <c r="I8" s="35" t="s">
        <v>42</v>
      </c>
      <c r="J8" s="34" t="s">
        <v>28</v>
      </c>
      <c r="K8" s="34">
        <v>1000</v>
      </c>
      <c r="L8" s="36"/>
      <c r="M8" s="36"/>
      <c r="N8" s="36">
        <v>75.400000000000006</v>
      </c>
      <c r="O8" s="36"/>
      <c r="P8" s="36"/>
      <c r="Q8" s="36"/>
      <c r="R8" s="36"/>
      <c r="S8" s="36"/>
      <c r="T8" s="36"/>
      <c r="U8" s="36">
        <f t="shared" si="0"/>
        <v>75400</v>
      </c>
      <c r="V8" s="46" t="str">
        <f t="shared" si="1"/>
        <v>Bukhari Medical Supplies</v>
      </c>
    </row>
    <row r="9" spans="1:22" s="37" customFormat="1" ht="54" x14ac:dyDescent="0.25">
      <c r="A9" s="33">
        <v>5</v>
      </c>
      <c r="B9" s="33" t="s">
        <v>34</v>
      </c>
      <c r="C9" s="43" t="s">
        <v>43</v>
      </c>
      <c r="D9" s="34" t="s">
        <v>44</v>
      </c>
      <c r="E9" s="34" t="s">
        <v>45</v>
      </c>
      <c r="F9" s="34" t="s">
        <v>16</v>
      </c>
      <c r="G9" s="38">
        <v>0.02</v>
      </c>
      <c r="H9" s="35" t="s">
        <v>46</v>
      </c>
      <c r="I9" s="35" t="s">
        <v>46</v>
      </c>
      <c r="J9" s="34" t="s">
        <v>28</v>
      </c>
      <c r="K9" s="34">
        <v>1000</v>
      </c>
      <c r="L9" s="36"/>
      <c r="M9" s="36"/>
      <c r="N9" s="36"/>
      <c r="O9" s="36"/>
      <c r="P9" s="36">
        <v>153.16</v>
      </c>
      <c r="Q9" s="36"/>
      <c r="R9" s="36"/>
      <c r="S9" s="36"/>
      <c r="T9" s="36"/>
      <c r="U9" s="36">
        <f t="shared" si="0"/>
        <v>153160</v>
      </c>
      <c r="V9" s="46" t="str">
        <f t="shared" si="1"/>
        <v>Rehman Trading Company</v>
      </c>
    </row>
    <row r="10" spans="1:22" s="37" customFormat="1" ht="30" x14ac:dyDescent="0.25">
      <c r="A10" s="33">
        <v>6</v>
      </c>
      <c r="B10" s="33" t="s">
        <v>47</v>
      </c>
      <c r="C10" s="43" t="s">
        <v>48</v>
      </c>
      <c r="D10" s="34" t="s">
        <v>49</v>
      </c>
      <c r="E10" s="34" t="s">
        <v>50</v>
      </c>
      <c r="F10" s="34" t="s">
        <v>12</v>
      </c>
      <c r="G10" s="35" t="s">
        <v>51</v>
      </c>
      <c r="H10" s="35" t="s">
        <v>52</v>
      </c>
      <c r="I10" s="35" t="s">
        <v>52</v>
      </c>
      <c r="J10" s="34" t="s">
        <v>28</v>
      </c>
      <c r="K10" s="34">
        <v>1000</v>
      </c>
      <c r="L10" s="36">
        <v>100.37</v>
      </c>
      <c r="M10" s="36"/>
      <c r="N10" s="36"/>
      <c r="O10" s="36"/>
      <c r="P10" s="36"/>
      <c r="Q10" s="36"/>
      <c r="R10" s="36"/>
      <c r="S10" s="36"/>
      <c r="T10" s="36"/>
      <c r="U10" s="36">
        <f t="shared" si="0"/>
        <v>100370</v>
      </c>
      <c r="V10" s="46" t="str">
        <f t="shared" si="1"/>
        <v>A.K Enterprises</v>
      </c>
    </row>
    <row r="11" spans="1:22" s="37" customFormat="1" ht="90" x14ac:dyDescent="0.25">
      <c r="A11" s="33">
        <v>7</v>
      </c>
      <c r="B11" s="33" t="s">
        <v>22</v>
      </c>
      <c r="C11" s="43" t="s">
        <v>53</v>
      </c>
      <c r="D11" s="34" t="s">
        <v>54</v>
      </c>
      <c r="E11" s="34" t="s">
        <v>25</v>
      </c>
      <c r="F11" s="34" t="s">
        <v>12</v>
      </c>
      <c r="G11" s="35" t="s">
        <v>55</v>
      </c>
      <c r="H11" s="35" t="s">
        <v>56</v>
      </c>
      <c r="I11" s="35" t="s">
        <v>56</v>
      </c>
      <c r="J11" s="34" t="s">
        <v>28</v>
      </c>
      <c r="K11" s="34">
        <v>500</v>
      </c>
      <c r="L11" s="36">
        <v>43.23</v>
      </c>
      <c r="M11" s="36"/>
      <c r="N11" s="36"/>
      <c r="O11" s="36"/>
      <c r="P11" s="36"/>
      <c r="Q11" s="36"/>
      <c r="R11" s="36"/>
      <c r="S11" s="36"/>
      <c r="T11" s="36"/>
      <c r="U11" s="36">
        <f t="shared" si="0"/>
        <v>21615</v>
      </c>
      <c r="V11" s="46" t="str">
        <f t="shared" si="1"/>
        <v>A.K Enterprises</v>
      </c>
    </row>
    <row r="12" spans="1:22" s="37" customFormat="1" ht="90" x14ac:dyDescent="0.25">
      <c r="A12" s="33">
        <v>8</v>
      </c>
      <c r="B12" s="33" t="s">
        <v>57</v>
      </c>
      <c r="C12" s="43" t="s">
        <v>58</v>
      </c>
      <c r="D12" s="34" t="s">
        <v>59</v>
      </c>
      <c r="E12" s="34" t="s">
        <v>60</v>
      </c>
      <c r="F12" s="34" t="s">
        <v>17</v>
      </c>
      <c r="G12" s="35" t="s">
        <v>61</v>
      </c>
      <c r="H12" s="35" t="s">
        <v>62</v>
      </c>
      <c r="I12" s="35" t="s">
        <v>62</v>
      </c>
      <c r="J12" s="34" t="s">
        <v>28</v>
      </c>
      <c r="K12" s="34">
        <v>5000</v>
      </c>
      <c r="L12" s="36"/>
      <c r="M12" s="36"/>
      <c r="N12" s="36"/>
      <c r="O12" s="36"/>
      <c r="P12" s="36"/>
      <c r="Q12" s="36">
        <v>3.25</v>
      </c>
      <c r="R12" s="36"/>
      <c r="S12" s="36"/>
      <c r="T12" s="36"/>
      <c r="U12" s="36">
        <f t="shared" si="0"/>
        <v>16250</v>
      </c>
      <c r="V12" s="46" t="str">
        <f t="shared" si="1"/>
        <v>S.A Knitwear</v>
      </c>
    </row>
    <row r="13" spans="1:22" s="37" customFormat="1" ht="37.5" x14ac:dyDescent="0.25">
      <c r="A13" s="33">
        <v>9</v>
      </c>
      <c r="B13" s="33" t="s">
        <v>63</v>
      </c>
      <c r="C13" s="43" t="s">
        <v>64</v>
      </c>
      <c r="D13" s="34" t="s">
        <v>65</v>
      </c>
      <c r="E13" s="34" t="s">
        <v>45</v>
      </c>
      <c r="F13" s="34" t="s">
        <v>16</v>
      </c>
      <c r="G13" s="35" t="s">
        <v>66</v>
      </c>
      <c r="H13" s="35" t="s">
        <v>67</v>
      </c>
      <c r="I13" s="35" t="s">
        <v>67</v>
      </c>
      <c r="J13" s="34" t="s">
        <v>28</v>
      </c>
      <c r="K13" s="34">
        <v>2000</v>
      </c>
      <c r="L13" s="36"/>
      <c r="M13" s="36"/>
      <c r="N13" s="36"/>
      <c r="O13" s="36"/>
      <c r="P13" s="36" t="s">
        <v>68</v>
      </c>
      <c r="Q13" s="36"/>
      <c r="R13" s="36"/>
      <c r="S13" s="36"/>
      <c r="T13" s="36"/>
      <c r="U13" s="36">
        <f t="shared" si="0"/>
        <v>2000</v>
      </c>
      <c r="V13" s="46" t="str">
        <f t="shared" si="1"/>
        <v>Rehman Trading Company</v>
      </c>
    </row>
    <row r="14" spans="1:22" s="37" customFormat="1" ht="54" x14ac:dyDescent="0.25">
      <c r="A14" s="33">
        <v>10</v>
      </c>
      <c r="B14" s="33" t="s">
        <v>69</v>
      </c>
      <c r="C14" s="43" t="s">
        <v>23</v>
      </c>
      <c r="D14" s="34" t="s">
        <v>70</v>
      </c>
      <c r="E14" s="34" t="s">
        <v>37</v>
      </c>
      <c r="F14" s="34" t="s">
        <v>14</v>
      </c>
      <c r="G14" s="38">
        <v>0.02</v>
      </c>
      <c r="H14" s="35" t="s">
        <v>46</v>
      </c>
      <c r="I14" s="35" t="s">
        <v>46</v>
      </c>
      <c r="J14" s="34" t="s">
        <v>28</v>
      </c>
      <c r="K14" s="34">
        <v>1000</v>
      </c>
      <c r="L14" s="36"/>
      <c r="M14" s="36"/>
      <c r="N14" s="36">
        <v>20.8</v>
      </c>
      <c r="O14" s="36"/>
      <c r="P14" s="36"/>
      <c r="Q14" s="36"/>
      <c r="R14" s="36"/>
      <c r="S14" s="36"/>
      <c r="T14" s="36"/>
      <c r="U14" s="36">
        <f t="shared" si="0"/>
        <v>20800</v>
      </c>
      <c r="V14" s="46" t="str">
        <f t="shared" si="1"/>
        <v>Bukhari Medical Supplies</v>
      </c>
    </row>
    <row r="15" spans="1:22" s="37" customFormat="1" ht="36" x14ac:dyDescent="0.25">
      <c r="A15" s="33">
        <v>11</v>
      </c>
      <c r="B15" s="33" t="s">
        <v>71</v>
      </c>
      <c r="C15" s="43" t="s">
        <v>72</v>
      </c>
      <c r="D15" s="34" t="s">
        <v>73</v>
      </c>
      <c r="E15" s="34" t="s">
        <v>74</v>
      </c>
      <c r="F15" s="34" t="s">
        <v>13</v>
      </c>
      <c r="G15" s="35" t="s">
        <v>75</v>
      </c>
      <c r="H15" s="35" t="s">
        <v>76</v>
      </c>
      <c r="I15" s="35" t="s">
        <v>76</v>
      </c>
      <c r="J15" s="34" t="s">
        <v>28</v>
      </c>
      <c r="K15" s="34">
        <v>1000</v>
      </c>
      <c r="L15" s="36"/>
      <c r="M15" s="36">
        <v>46</v>
      </c>
      <c r="N15" s="36"/>
      <c r="O15" s="36"/>
      <c r="P15" s="36"/>
      <c r="Q15" s="36"/>
      <c r="R15" s="36"/>
      <c r="S15" s="36"/>
      <c r="T15" s="36"/>
      <c r="U15" s="36">
        <f t="shared" si="0"/>
        <v>46000</v>
      </c>
      <c r="V15" s="46" t="str">
        <f t="shared" si="1"/>
        <v>Ali Traders</v>
      </c>
    </row>
    <row r="16" spans="1:22" s="37" customFormat="1" ht="54" x14ac:dyDescent="0.25">
      <c r="A16" s="33">
        <v>12</v>
      </c>
      <c r="B16" s="33" t="s">
        <v>57</v>
      </c>
      <c r="C16" s="43" t="s">
        <v>77</v>
      </c>
      <c r="D16" s="34" t="s">
        <v>78</v>
      </c>
      <c r="E16" s="34" t="s">
        <v>79</v>
      </c>
      <c r="F16" s="34" t="s">
        <v>16</v>
      </c>
      <c r="G16" s="35" t="s">
        <v>80</v>
      </c>
      <c r="H16" s="35" t="s">
        <v>81</v>
      </c>
      <c r="I16" s="35" t="s">
        <v>62</v>
      </c>
      <c r="J16" s="34" t="s">
        <v>28</v>
      </c>
      <c r="K16" s="34">
        <v>500</v>
      </c>
      <c r="L16" s="36"/>
      <c r="M16" s="36"/>
      <c r="N16" s="36"/>
      <c r="O16" s="36"/>
      <c r="P16" s="36">
        <v>5.38</v>
      </c>
      <c r="Q16" s="36"/>
      <c r="R16" s="36"/>
      <c r="S16" s="36"/>
      <c r="T16" s="36"/>
      <c r="U16" s="36">
        <f t="shared" si="0"/>
        <v>2690</v>
      </c>
      <c r="V16" s="46" t="str">
        <f t="shared" si="1"/>
        <v>Rehman Trading Company</v>
      </c>
    </row>
    <row r="17" spans="1:22" s="37" customFormat="1" ht="37.5" x14ac:dyDescent="0.25">
      <c r="A17" s="33">
        <v>13</v>
      </c>
      <c r="B17" s="33" t="s">
        <v>57</v>
      </c>
      <c r="C17" s="43" t="s">
        <v>82</v>
      </c>
      <c r="D17" s="34" t="s">
        <v>83</v>
      </c>
      <c r="E17" s="34" t="s">
        <v>79</v>
      </c>
      <c r="F17" s="34" t="s">
        <v>16</v>
      </c>
      <c r="G17" s="35" t="s">
        <v>84</v>
      </c>
      <c r="H17" s="35" t="s">
        <v>81</v>
      </c>
      <c r="I17" s="35" t="s">
        <v>81</v>
      </c>
      <c r="J17" s="34" t="s">
        <v>28</v>
      </c>
      <c r="K17" s="34">
        <v>2000</v>
      </c>
      <c r="L17" s="36"/>
      <c r="M17" s="36"/>
      <c r="N17" s="36"/>
      <c r="O17" s="36"/>
      <c r="P17" s="36">
        <v>3.81</v>
      </c>
      <c r="Q17" s="36"/>
      <c r="R17" s="36"/>
      <c r="S17" s="36"/>
      <c r="T17" s="36"/>
      <c r="U17" s="36">
        <f t="shared" si="0"/>
        <v>7620</v>
      </c>
      <c r="V17" s="46" t="str">
        <f t="shared" si="1"/>
        <v>Rehman Trading Company</v>
      </c>
    </row>
    <row r="18" spans="1:22" s="37" customFormat="1" ht="54" x14ac:dyDescent="0.25">
      <c r="A18" s="33">
        <v>14</v>
      </c>
      <c r="B18" s="33" t="s">
        <v>57</v>
      </c>
      <c r="C18" s="43" t="s">
        <v>77</v>
      </c>
      <c r="D18" s="34" t="s">
        <v>78</v>
      </c>
      <c r="E18" s="34" t="s">
        <v>79</v>
      </c>
      <c r="F18" s="34" t="s">
        <v>16</v>
      </c>
      <c r="G18" s="35" t="s">
        <v>85</v>
      </c>
      <c r="H18" s="35" t="s">
        <v>81</v>
      </c>
      <c r="I18" s="35" t="s">
        <v>62</v>
      </c>
      <c r="J18" s="34" t="s">
        <v>28</v>
      </c>
      <c r="K18" s="34">
        <v>1000</v>
      </c>
      <c r="L18" s="36"/>
      <c r="M18" s="36"/>
      <c r="N18" s="36"/>
      <c r="O18" s="36"/>
      <c r="P18" s="36">
        <v>9.8699999999999992</v>
      </c>
      <c r="Q18" s="36"/>
      <c r="R18" s="36"/>
      <c r="S18" s="36"/>
      <c r="T18" s="36"/>
      <c r="U18" s="36">
        <f t="shared" si="0"/>
        <v>9870</v>
      </c>
      <c r="V18" s="46" t="str">
        <f t="shared" si="1"/>
        <v>Rehman Trading Company</v>
      </c>
    </row>
    <row r="19" spans="1:22" s="37" customFormat="1" ht="37.5" x14ac:dyDescent="0.25">
      <c r="A19" s="33">
        <v>15</v>
      </c>
      <c r="B19" s="33" t="s">
        <v>57</v>
      </c>
      <c r="C19" s="43" t="s">
        <v>82</v>
      </c>
      <c r="D19" s="34" t="s">
        <v>83</v>
      </c>
      <c r="E19" s="34" t="s">
        <v>79</v>
      </c>
      <c r="F19" s="34" t="s">
        <v>16</v>
      </c>
      <c r="G19" s="35" t="s">
        <v>86</v>
      </c>
      <c r="H19" s="35" t="s">
        <v>81</v>
      </c>
      <c r="I19" s="35" t="s">
        <v>81</v>
      </c>
      <c r="J19" s="34" t="s">
        <v>28</v>
      </c>
      <c r="K19" s="34">
        <v>50</v>
      </c>
      <c r="L19" s="36"/>
      <c r="M19" s="36"/>
      <c r="N19" s="36"/>
      <c r="O19" s="36"/>
      <c r="P19" s="36">
        <v>10.199999999999999</v>
      </c>
      <c r="Q19" s="36"/>
      <c r="R19" s="36"/>
      <c r="S19" s="36"/>
      <c r="T19" s="36"/>
      <c r="U19" s="36">
        <f t="shared" si="0"/>
        <v>509.99999999999994</v>
      </c>
      <c r="V19" s="46" t="str">
        <f t="shared" si="1"/>
        <v>Rehman Trading Company</v>
      </c>
    </row>
    <row r="20" spans="1:22" s="37" customFormat="1" ht="108" x14ac:dyDescent="0.25">
      <c r="A20" s="33">
        <v>16</v>
      </c>
      <c r="B20" s="33" t="s">
        <v>57</v>
      </c>
      <c r="C20" s="43" t="s">
        <v>87</v>
      </c>
      <c r="D20" s="34" t="s">
        <v>88</v>
      </c>
      <c r="E20" s="34" t="s">
        <v>89</v>
      </c>
      <c r="F20" s="34" t="s">
        <v>90</v>
      </c>
      <c r="G20" s="35" t="s">
        <v>91</v>
      </c>
      <c r="H20" s="35" t="s">
        <v>92</v>
      </c>
      <c r="I20" s="35" t="s">
        <v>93</v>
      </c>
      <c r="J20" s="34" t="s">
        <v>28</v>
      </c>
      <c r="K20" s="34">
        <v>5000</v>
      </c>
      <c r="L20" s="36"/>
      <c r="M20" s="36"/>
      <c r="N20" s="36"/>
      <c r="O20" s="36"/>
      <c r="P20" s="36"/>
      <c r="Q20" s="36"/>
      <c r="R20" s="36">
        <v>38</v>
      </c>
      <c r="S20" s="36"/>
      <c r="T20" s="36"/>
      <c r="U20" s="36">
        <f t="shared" si="0"/>
        <v>190000</v>
      </c>
      <c r="V20" s="46" t="str">
        <f t="shared" si="1"/>
        <v>Smakz Enterptises</v>
      </c>
    </row>
    <row r="21" spans="1:22" s="37" customFormat="1" ht="108" x14ac:dyDescent="0.25">
      <c r="A21" s="33">
        <v>17</v>
      </c>
      <c r="B21" s="33" t="s">
        <v>57</v>
      </c>
      <c r="C21" s="43" t="s">
        <v>87</v>
      </c>
      <c r="D21" s="34" t="s">
        <v>88</v>
      </c>
      <c r="E21" s="34" t="s">
        <v>89</v>
      </c>
      <c r="F21" s="34" t="s">
        <v>90</v>
      </c>
      <c r="G21" s="35" t="s">
        <v>94</v>
      </c>
      <c r="H21" s="35" t="s">
        <v>95</v>
      </c>
      <c r="I21" s="35" t="s">
        <v>95</v>
      </c>
      <c r="J21" s="34" t="s">
        <v>28</v>
      </c>
      <c r="K21" s="34">
        <v>1500</v>
      </c>
      <c r="L21" s="36"/>
      <c r="M21" s="36"/>
      <c r="N21" s="36"/>
      <c r="O21" s="36"/>
      <c r="P21" s="36"/>
      <c r="Q21" s="36"/>
      <c r="R21" s="36">
        <v>23</v>
      </c>
      <c r="S21" s="36"/>
      <c r="T21" s="36"/>
      <c r="U21" s="36">
        <f t="shared" si="0"/>
        <v>34500</v>
      </c>
      <c r="V21" s="46" t="str">
        <f t="shared" si="1"/>
        <v>Smakz Enterptises</v>
      </c>
    </row>
    <row r="22" spans="1:22" s="37" customFormat="1" ht="108" x14ac:dyDescent="0.25">
      <c r="A22" s="33">
        <v>18</v>
      </c>
      <c r="B22" s="33" t="s">
        <v>57</v>
      </c>
      <c r="C22" s="43" t="s">
        <v>87</v>
      </c>
      <c r="D22" s="34" t="s">
        <v>88</v>
      </c>
      <c r="E22" s="34" t="s">
        <v>89</v>
      </c>
      <c r="F22" s="34" t="s">
        <v>90</v>
      </c>
      <c r="G22" s="35" t="s">
        <v>96</v>
      </c>
      <c r="H22" s="35" t="s">
        <v>95</v>
      </c>
      <c r="I22" s="35" t="s">
        <v>93</v>
      </c>
      <c r="J22" s="34" t="s">
        <v>28</v>
      </c>
      <c r="K22" s="34">
        <v>2000</v>
      </c>
      <c r="L22" s="36"/>
      <c r="M22" s="36"/>
      <c r="N22" s="36"/>
      <c r="O22" s="36"/>
      <c r="P22" s="36"/>
      <c r="Q22" s="36"/>
      <c r="R22" s="36">
        <v>29.8</v>
      </c>
      <c r="S22" s="36"/>
      <c r="T22" s="36"/>
      <c r="U22" s="36">
        <f t="shared" si="0"/>
        <v>59600</v>
      </c>
      <c r="V22" s="46" t="str">
        <f t="shared" si="1"/>
        <v>Smakz Enterptises</v>
      </c>
    </row>
    <row r="23" spans="1:22" s="37" customFormat="1" ht="36" x14ac:dyDescent="0.25">
      <c r="A23" s="33">
        <v>19</v>
      </c>
      <c r="B23" s="33" t="s">
        <v>71</v>
      </c>
      <c r="C23" s="43" t="s">
        <v>97</v>
      </c>
      <c r="D23" s="34" t="s">
        <v>98</v>
      </c>
      <c r="E23" s="34" t="s">
        <v>99</v>
      </c>
      <c r="F23" s="34" t="s">
        <v>90</v>
      </c>
      <c r="G23" s="35" t="s">
        <v>100</v>
      </c>
      <c r="H23" s="35" t="s">
        <v>101</v>
      </c>
      <c r="I23" s="35" t="s">
        <v>52</v>
      </c>
      <c r="J23" s="34" t="s">
        <v>28</v>
      </c>
      <c r="K23" s="34">
        <v>1000</v>
      </c>
      <c r="L23" s="36"/>
      <c r="M23" s="36"/>
      <c r="N23" s="36"/>
      <c r="O23" s="36"/>
      <c r="P23" s="36"/>
      <c r="Q23" s="36"/>
      <c r="R23" s="36">
        <v>150</v>
      </c>
      <c r="S23" s="36"/>
      <c r="T23" s="36"/>
      <c r="U23" s="36">
        <f t="shared" si="0"/>
        <v>150000</v>
      </c>
      <c r="V23" s="46" t="str">
        <f t="shared" si="1"/>
        <v>Smakz Enterptises</v>
      </c>
    </row>
    <row r="24" spans="1:22" s="37" customFormat="1" ht="36" x14ac:dyDescent="0.25">
      <c r="A24" s="33">
        <v>20</v>
      </c>
      <c r="B24" s="33" t="s">
        <v>71</v>
      </c>
      <c r="C24" s="43" t="s">
        <v>97</v>
      </c>
      <c r="D24" s="34" t="s">
        <v>98</v>
      </c>
      <c r="E24" s="34" t="s">
        <v>99</v>
      </c>
      <c r="F24" s="34" t="s">
        <v>90</v>
      </c>
      <c r="G24" s="35" t="s">
        <v>102</v>
      </c>
      <c r="H24" s="35" t="s">
        <v>101</v>
      </c>
      <c r="I24" s="35" t="s">
        <v>103</v>
      </c>
      <c r="J24" s="34" t="s">
        <v>28</v>
      </c>
      <c r="K24" s="34">
        <v>1000</v>
      </c>
      <c r="L24" s="36"/>
      <c r="M24" s="36"/>
      <c r="N24" s="36"/>
      <c r="O24" s="36"/>
      <c r="P24" s="36"/>
      <c r="Q24" s="36"/>
      <c r="R24" s="36">
        <v>190</v>
      </c>
      <c r="S24" s="36"/>
      <c r="T24" s="36"/>
      <c r="U24" s="36">
        <f t="shared" si="0"/>
        <v>190000</v>
      </c>
      <c r="V24" s="46" t="str">
        <f t="shared" si="1"/>
        <v>Smakz Enterptises</v>
      </c>
    </row>
    <row r="25" spans="1:22" s="37" customFormat="1" ht="36" x14ac:dyDescent="0.25">
      <c r="A25" s="33">
        <v>21</v>
      </c>
      <c r="B25" s="33" t="s">
        <v>22</v>
      </c>
      <c r="C25" s="43" t="s">
        <v>104</v>
      </c>
      <c r="D25" s="34" t="s">
        <v>105</v>
      </c>
      <c r="E25" s="34" t="s">
        <v>89</v>
      </c>
      <c r="F25" s="34" t="s">
        <v>90</v>
      </c>
      <c r="G25" s="35" t="s">
        <v>106</v>
      </c>
      <c r="H25" s="35"/>
      <c r="I25" s="35" t="s">
        <v>33</v>
      </c>
      <c r="J25" s="34" t="s">
        <v>28</v>
      </c>
      <c r="K25" s="34">
        <v>3000</v>
      </c>
      <c r="L25" s="36"/>
      <c r="M25" s="36"/>
      <c r="N25" s="36"/>
      <c r="O25" s="36"/>
      <c r="P25" s="36"/>
      <c r="Q25" s="36"/>
      <c r="R25" s="36">
        <v>70</v>
      </c>
      <c r="S25" s="36"/>
      <c r="T25" s="36"/>
      <c r="U25" s="36">
        <f t="shared" si="0"/>
        <v>210000</v>
      </c>
      <c r="V25" s="46" t="str">
        <f t="shared" si="1"/>
        <v>Smakz Enterptises</v>
      </c>
    </row>
    <row r="26" spans="1:22" s="37" customFormat="1" ht="36" x14ac:dyDescent="0.25">
      <c r="A26" s="33">
        <v>22</v>
      </c>
      <c r="B26" s="33" t="s">
        <v>22</v>
      </c>
      <c r="C26" s="43" t="s">
        <v>107</v>
      </c>
      <c r="D26" s="34" t="s">
        <v>108</v>
      </c>
      <c r="E26" s="34" t="s">
        <v>109</v>
      </c>
      <c r="F26" s="34" t="s">
        <v>13</v>
      </c>
      <c r="G26" s="35" t="s">
        <v>110</v>
      </c>
      <c r="H26" s="35" t="s">
        <v>33</v>
      </c>
      <c r="I26" s="35" t="s">
        <v>33</v>
      </c>
      <c r="J26" s="34" t="s">
        <v>28</v>
      </c>
      <c r="K26" s="34">
        <v>1000</v>
      </c>
      <c r="L26" s="36"/>
      <c r="M26" s="36">
        <v>83</v>
      </c>
      <c r="N26" s="36"/>
      <c r="O26" s="36"/>
      <c r="P26" s="36"/>
      <c r="Q26" s="36"/>
      <c r="R26" s="36"/>
      <c r="S26" s="36"/>
      <c r="T26" s="36"/>
      <c r="U26" s="36">
        <f t="shared" si="0"/>
        <v>83000</v>
      </c>
      <c r="V26" s="46" t="str">
        <f t="shared" si="1"/>
        <v>Ali Traders</v>
      </c>
    </row>
    <row r="27" spans="1:22" s="37" customFormat="1" ht="56.25" x14ac:dyDescent="0.25">
      <c r="A27" s="33">
        <v>23</v>
      </c>
      <c r="B27" s="33" t="s">
        <v>22</v>
      </c>
      <c r="C27" s="43" t="s">
        <v>111</v>
      </c>
      <c r="D27" s="34" t="s">
        <v>112</v>
      </c>
      <c r="E27" s="34" t="s">
        <v>31</v>
      </c>
      <c r="F27" s="34" t="s">
        <v>15</v>
      </c>
      <c r="G27" s="35" t="s">
        <v>113</v>
      </c>
      <c r="H27" s="35" t="s">
        <v>33</v>
      </c>
      <c r="I27" s="35" t="s">
        <v>33</v>
      </c>
      <c r="J27" s="34" t="s">
        <v>28</v>
      </c>
      <c r="K27" s="34">
        <v>500</v>
      </c>
      <c r="L27" s="36"/>
      <c r="M27" s="36"/>
      <c r="N27" s="36"/>
      <c r="O27" s="36">
        <v>270</v>
      </c>
      <c r="P27" s="36"/>
      <c r="Q27" s="36"/>
      <c r="R27" s="36"/>
      <c r="S27" s="36"/>
      <c r="T27" s="36"/>
      <c r="U27" s="36">
        <f t="shared" si="0"/>
        <v>135000</v>
      </c>
      <c r="V27" s="46" t="str">
        <f t="shared" si="1"/>
        <v>Impressive Biotechnical &amp; Pharmaceuticals</v>
      </c>
    </row>
    <row r="28" spans="1:22" s="37" customFormat="1" ht="36" x14ac:dyDescent="0.25">
      <c r="A28" s="33">
        <v>24</v>
      </c>
      <c r="B28" s="33" t="s">
        <v>57</v>
      </c>
      <c r="C28" s="43" t="s">
        <v>114</v>
      </c>
      <c r="D28" s="34" t="s">
        <v>115</v>
      </c>
      <c r="E28" s="34" t="s">
        <v>50</v>
      </c>
      <c r="F28" s="34" t="s">
        <v>12</v>
      </c>
      <c r="G28" s="35" t="s">
        <v>116</v>
      </c>
      <c r="H28" s="35" t="s">
        <v>95</v>
      </c>
      <c r="I28" s="35" t="s">
        <v>95</v>
      </c>
      <c r="J28" s="34" t="s">
        <v>28</v>
      </c>
      <c r="K28" s="34">
        <v>500</v>
      </c>
      <c r="L28" s="36">
        <v>79.95</v>
      </c>
      <c r="M28" s="36"/>
      <c r="N28" s="36"/>
      <c r="O28" s="36"/>
      <c r="P28" s="36"/>
      <c r="Q28" s="36"/>
      <c r="R28" s="36"/>
      <c r="S28" s="36"/>
      <c r="T28" s="36"/>
      <c r="U28" s="36">
        <f t="shared" si="0"/>
        <v>39975</v>
      </c>
      <c r="V28" s="46" t="str">
        <f t="shared" si="1"/>
        <v>A.K Enterprises</v>
      </c>
    </row>
    <row r="29" spans="1:22" s="37" customFormat="1" ht="72" x14ac:dyDescent="0.25">
      <c r="A29" s="33">
        <v>25</v>
      </c>
      <c r="B29" s="33" t="s">
        <v>117</v>
      </c>
      <c r="C29" s="43" t="s">
        <v>118</v>
      </c>
      <c r="D29" s="34" t="s">
        <v>119</v>
      </c>
      <c r="E29" s="34" t="s">
        <v>120</v>
      </c>
      <c r="F29" s="34" t="s">
        <v>121</v>
      </c>
      <c r="G29" s="35" t="s">
        <v>122</v>
      </c>
      <c r="H29" s="35" t="s">
        <v>123</v>
      </c>
      <c r="I29" s="35" t="s">
        <v>123</v>
      </c>
      <c r="J29" s="34" t="s">
        <v>28</v>
      </c>
      <c r="K29" s="34">
        <v>1000</v>
      </c>
      <c r="L29" s="36"/>
      <c r="M29" s="36"/>
      <c r="N29" s="36"/>
      <c r="O29" s="36"/>
      <c r="P29" s="36"/>
      <c r="Q29" s="36"/>
      <c r="R29" s="36"/>
      <c r="S29" s="36"/>
      <c r="T29" s="36">
        <v>165.04</v>
      </c>
      <c r="U29" s="36">
        <f t="shared" si="0"/>
        <v>165040</v>
      </c>
      <c r="V29" s="46" t="str">
        <f t="shared" si="1"/>
        <v>Yasir Distibution</v>
      </c>
    </row>
    <row r="30" spans="1:22" s="37" customFormat="1" ht="72" x14ac:dyDescent="0.25">
      <c r="A30" s="33">
        <v>26</v>
      </c>
      <c r="B30" s="33" t="s">
        <v>124</v>
      </c>
      <c r="C30" s="43" t="s">
        <v>118</v>
      </c>
      <c r="D30" s="34" t="s">
        <v>119</v>
      </c>
      <c r="E30" s="34" t="s">
        <v>120</v>
      </c>
      <c r="F30" s="34" t="s">
        <v>121</v>
      </c>
      <c r="G30" s="35" t="s">
        <v>122</v>
      </c>
      <c r="H30" s="35" t="s">
        <v>123</v>
      </c>
      <c r="I30" s="35" t="s">
        <v>123</v>
      </c>
      <c r="J30" s="34" t="s">
        <v>28</v>
      </c>
      <c r="K30" s="34">
        <v>100</v>
      </c>
      <c r="L30" s="36"/>
      <c r="M30" s="36"/>
      <c r="N30" s="36"/>
      <c r="O30" s="36"/>
      <c r="P30" s="36"/>
      <c r="Q30" s="36"/>
      <c r="R30" s="36"/>
      <c r="S30" s="36"/>
      <c r="T30" s="36">
        <v>165.04</v>
      </c>
      <c r="U30" s="36">
        <f t="shared" si="0"/>
        <v>16504</v>
      </c>
      <c r="V30" s="46" t="str">
        <f t="shared" si="1"/>
        <v>Yasir Distibution</v>
      </c>
    </row>
    <row r="31" spans="1:22" s="37" customFormat="1" ht="90" x14ac:dyDescent="0.25">
      <c r="A31" s="33">
        <v>27</v>
      </c>
      <c r="B31" s="33" t="s">
        <v>124</v>
      </c>
      <c r="C31" s="43" t="s">
        <v>125</v>
      </c>
      <c r="D31" s="34" t="s">
        <v>126</v>
      </c>
      <c r="E31" s="34" t="s">
        <v>127</v>
      </c>
      <c r="F31" s="34" t="s">
        <v>121</v>
      </c>
      <c r="G31" s="35" t="s">
        <v>128</v>
      </c>
      <c r="H31" s="35"/>
      <c r="I31" s="35" t="s">
        <v>123</v>
      </c>
      <c r="J31" s="34" t="s">
        <v>28</v>
      </c>
      <c r="K31" s="34">
        <v>1000</v>
      </c>
      <c r="L31" s="36"/>
      <c r="M31" s="36"/>
      <c r="N31" s="36"/>
      <c r="O31" s="36"/>
      <c r="P31" s="36"/>
      <c r="Q31" s="36"/>
      <c r="R31" s="36"/>
      <c r="S31" s="36"/>
      <c r="T31" s="36">
        <v>144.57</v>
      </c>
      <c r="U31" s="36">
        <f t="shared" si="0"/>
        <v>144570</v>
      </c>
      <c r="V31" s="46" t="str">
        <f t="shared" si="1"/>
        <v>Yasir Distibution</v>
      </c>
    </row>
    <row r="32" spans="1:22" s="37" customFormat="1" ht="45" x14ac:dyDescent="0.25">
      <c r="A32" s="33">
        <v>28</v>
      </c>
      <c r="B32" s="33" t="s">
        <v>22</v>
      </c>
      <c r="C32" s="43" t="s">
        <v>129</v>
      </c>
      <c r="D32" s="34" t="s">
        <v>130</v>
      </c>
      <c r="E32" s="34" t="s">
        <v>131</v>
      </c>
      <c r="F32" s="34" t="s">
        <v>121</v>
      </c>
      <c r="G32" s="35" t="s">
        <v>132</v>
      </c>
      <c r="H32" s="35" t="s">
        <v>133</v>
      </c>
      <c r="I32" s="35" t="s">
        <v>133</v>
      </c>
      <c r="J32" s="34" t="s">
        <v>28</v>
      </c>
      <c r="K32" s="34">
        <v>1000</v>
      </c>
      <c r="L32" s="36"/>
      <c r="M32" s="36"/>
      <c r="N32" s="36"/>
      <c r="O32" s="36"/>
      <c r="P32" s="36"/>
      <c r="Q32" s="36"/>
      <c r="R32" s="36"/>
      <c r="S32" s="36"/>
      <c r="T32" s="36">
        <v>156.25</v>
      </c>
      <c r="U32" s="36">
        <f t="shared" si="0"/>
        <v>156250</v>
      </c>
      <c r="V32" s="46" t="str">
        <f t="shared" si="1"/>
        <v>Yasir Distibution</v>
      </c>
    </row>
    <row r="33" spans="1:22" s="37" customFormat="1" ht="37.5" x14ac:dyDescent="0.25">
      <c r="A33" s="33">
        <v>29</v>
      </c>
      <c r="B33" s="33" t="s">
        <v>134</v>
      </c>
      <c r="C33" s="43" t="s">
        <v>129</v>
      </c>
      <c r="D33" s="34" t="s">
        <v>135</v>
      </c>
      <c r="E33" s="34" t="s">
        <v>136</v>
      </c>
      <c r="F33" s="34" t="s">
        <v>14</v>
      </c>
      <c r="G33" s="39">
        <v>3.0000000000000001E-3</v>
      </c>
      <c r="H33" s="35" t="s">
        <v>123</v>
      </c>
      <c r="I33" s="35" t="s">
        <v>123</v>
      </c>
      <c r="J33" s="34" t="s">
        <v>28</v>
      </c>
      <c r="K33" s="34">
        <v>1000</v>
      </c>
      <c r="L33" s="36"/>
      <c r="M33" s="36"/>
      <c r="N33" s="36">
        <v>91</v>
      </c>
      <c r="O33" s="36"/>
      <c r="P33" s="36"/>
      <c r="Q33" s="36"/>
      <c r="R33" s="36"/>
      <c r="S33" s="36"/>
      <c r="T33" s="36"/>
      <c r="U33" s="36">
        <f t="shared" si="0"/>
        <v>91000</v>
      </c>
      <c r="V33" s="46" t="str">
        <f t="shared" si="1"/>
        <v>Bukhari Medical Supplies</v>
      </c>
    </row>
    <row r="34" spans="1:22" s="37" customFormat="1" ht="37.5" x14ac:dyDescent="0.25">
      <c r="A34" s="33">
        <v>30</v>
      </c>
      <c r="B34" s="33" t="s">
        <v>137</v>
      </c>
      <c r="C34" s="43" t="s">
        <v>129</v>
      </c>
      <c r="D34" s="34" t="s">
        <v>135</v>
      </c>
      <c r="E34" s="34" t="s">
        <v>136</v>
      </c>
      <c r="F34" s="34" t="s">
        <v>14</v>
      </c>
      <c r="G34" s="39">
        <v>3.0000000000000001E-3</v>
      </c>
      <c r="H34" s="35" t="s">
        <v>123</v>
      </c>
      <c r="I34" s="35" t="s">
        <v>123</v>
      </c>
      <c r="J34" s="34" t="s">
        <v>28</v>
      </c>
      <c r="K34" s="34">
        <v>500</v>
      </c>
      <c r="L34" s="36"/>
      <c r="M34" s="36"/>
      <c r="N34" s="36">
        <v>91</v>
      </c>
      <c r="O34" s="36"/>
      <c r="P34" s="36"/>
      <c r="Q34" s="36"/>
      <c r="R34" s="36"/>
      <c r="S34" s="36"/>
      <c r="T34" s="36"/>
      <c r="U34" s="36">
        <f t="shared" si="0"/>
        <v>45500</v>
      </c>
      <c r="V34" s="46" t="str">
        <f t="shared" si="1"/>
        <v>Bukhari Medical Supplies</v>
      </c>
    </row>
    <row r="35" spans="1:22" s="37" customFormat="1" ht="37.5" x14ac:dyDescent="0.25">
      <c r="A35" s="33">
        <v>31</v>
      </c>
      <c r="B35" s="33" t="s">
        <v>137</v>
      </c>
      <c r="C35" s="43" t="s">
        <v>129</v>
      </c>
      <c r="D35" s="34" t="s">
        <v>135</v>
      </c>
      <c r="E35" s="34" t="s">
        <v>136</v>
      </c>
      <c r="F35" s="34" t="s">
        <v>14</v>
      </c>
      <c r="G35" s="39">
        <v>3.0000000000000001E-3</v>
      </c>
      <c r="H35" s="35" t="s">
        <v>123</v>
      </c>
      <c r="I35" s="35" t="s">
        <v>123</v>
      </c>
      <c r="J35" s="34" t="s">
        <v>28</v>
      </c>
      <c r="K35" s="34">
        <v>100</v>
      </c>
      <c r="L35" s="36"/>
      <c r="M35" s="36"/>
      <c r="N35" s="36">
        <v>91</v>
      </c>
      <c r="O35" s="36"/>
      <c r="P35" s="36"/>
      <c r="Q35" s="36"/>
      <c r="R35" s="36"/>
      <c r="S35" s="36"/>
      <c r="T35" s="36"/>
      <c r="U35" s="36">
        <f t="shared" si="0"/>
        <v>9100</v>
      </c>
      <c r="V35" s="46" t="str">
        <f t="shared" si="1"/>
        <v>Bukhari Medical Supplies</v>
      </c>
    </row>
    <row r="36" spans="1:22" s="37" customFormat="1" ht="36" x14ac:dyDescent="0.25">
      <c r="A36" s="33">
        <v>32</v>
      </c>
      <c r="B36" s="33" t="s">
        <v>138</v>
      </c>
      <c r="C36" s="43" t="s">
        <v>139</v>
      </c>
      <c r="D36" s="34" t="s">
        <v>139</v>
      </c>
      <c r="E36" s="34" t="s">
        <v>89</v>
      </c>
      <c r="F36" s="34" t="s">
        <v>90</v>
      </c>
      <c r="G36" s="35" t="s">
        <v>140</v>
      </c>
      <c r="H36" s="35" t="s">
        <v>141</v>
      </c>
      <c r="I36" s="35" t="s">
        <v>142</v>
      </c>
      <c r="J36" s="34" t="s">
        <v>28</v>
      </c>
      <c r="K36" s="34">
        <v>1000</v>
      </c>
      <c r="L36" s="36"/>
      <c r="M36" s="36"/>
      <c r="N36" s="36"/>
      <c r="O36" s="36"/>
      <c r="P36" s="36"/>
      <c r="Q36" s="36"/>
      <c r="R36" s="36">
        <v>4.5</v>
      </c>
      <c r="S36" s="36"/>
      <c r="T36" s="36"/>
      <c r="U36" s="36">
        <f t="shared" si="0"/>
        <v>4500</v>
      </c>
      <c r="V36" s="46" t="str">
        <f t="shared" si="1"/>
        <v>Smakz Enterptises</v>
      </c>
    </row>
    <row r="37" spans="1:22" s="37" customFormat="1" ht="72" x14ac:dyDescent="0.25">
      <c r="A37" s="33">
        <v>33</v>
      </c>
      <c r="B37" s="33" t="s">
        <v>34</v>
      </c>
      <c r="C37" s="43" t="s">
        <v>143</v>
      </c>
      <c r="D37" s="40" t="s">
        <v>144</v>
      </c>
      <c r="E37" s="40" t="s">
        <v>37</v>
      </c>
      <c r="F37" s="40" t="s">
        <v>14</v>
      </c>
      <c r="G37" s="35" t="s">
        <v>145</v>
      </c>
      <c r="H37" s="40" t="s">
        <v>146</v>
      </c>
      <c r="I37" s="35" t="s">
        <v>42</v>
      </c>
      <c r="J37" s="34" t="s">
        <v>28</v>
      </c>
      <c r="K37" s="34">
        <v>2000</v>
      </c>
      <c r="L37" s="36"/>
      <c r="M37" s="36"/>
      <c r="N37" s="36">
        <v>84</v>
      </c>
      <c r="O37" s="36"/>
      <c r="P37" s="36"/>
      <c r="Q37" s="36"/>
      <c r="R37" s="36"/>
      <c r="S37" s="36"/>
      <c r="T37" s="36"/>
      <c r="U37" s="36">
        <f t="shared" ref="U37:U68" si="2">PRODUCT(K37,L37,M37,N37,O37,P37,Q37,R37,S37,T37)</f>
        <v>168000</v>
      </c>
      <c r="V37" s="46" t="str">
        <f t="shared" ref="V37:V68" si="3">IF(COUNT(U37:U37)=0,"",INDEX(F37:F37,MATCH(MIN(U37:U37),U37:U37,0)))</f>
        <v>Bukhari Medical Supplies</v>
      </c>
    </row>
    <row r="38" spans="1:22" s="37" customFormat="1" ht="126" x14ac:dyDescent="0.25">
      <c r="A38" s="33">
        <v>34</v>
      </c>
      <c r="B38" s="33" t="s">
        <v>117</v>
      </c>
      <c r="C38" s="43" t="s">
        <v>147</v>
      </c>
      <c r="D38" s="40" t="s">
        <v>148</v>
      </c>
      <c r="E38" s="40" t="s">
        <v>149</v>
      </c>
      <c r="F38" s="36" t="s">
        <v>121</v>
      </c>
      <c r="G38" s="35" t="s">
        <v>150</v>
      </c>
      <c r="H38" s="35" t="s">
        <v>76</v>
      </c>
      <c r="I38" s="35" t="s">
        <v>76</v>
      </c>
      <c r="J38" s="36" t="s">
        <v>28</v>
      </c>
      <c r="K38" s="36">
        <v>1000</v>
      </c>
      <c r="L38" s="36"/>
      <c r="M38" s="36"/>
      <c r="N38" s="36"/>
      <c r="O38" s="36"/>
      <c r="P38" s="36"/>
      <c r="Q38" s="36"/>
      <c r="R38" s="36"/>
      <c r="S38" s="36"/>
      <c r="T38" s="36">
        <v>290.7</v>
      </c>
      <c r="U38" s="36">
        <f t="shared" si="2"/>
        <v>290700</v>
      </c>
      <c r="V38" s="46" t="str">
        <f t="shared" si="3"/>
        <v>Yasir Distibution</v>
      </c>
    </row>
    <row r="39" spans="1:22" s="37" customFormat="1" ht="72" x14ac:dyDescent="0.25">
      <c r="A39" s="33">
        <v>35</v>
      </c>
      <c r="B39" s="33" t="s">
        <v>34</v>
      </c>
      <c r="C39" s="43" t="s">
        <v>151</v>
      </c>
      <c r="D39" s="40" t="s">
        <v>152</v>
      </c>
      <c r="E39" s="40" t="s">
        <v>153</v>
      </c>
      <c r="F39" s="36" t="s">
        <v>121</v>
      </c>
      <c r="G39" s="35" t="s">
        <v>154</v>
      </c>
      <c r="H39" s="35" t="s">
        <v>155</v>
      </c>
      <c r="I39" s="35" t="s">
        <v>155</v>
      </c>
      <c r="J39" s="36" t="s">
        <v>28</v>
      </c>
      <c r="K39" s="36">
        <v>500</v>
      </c>
      <c r="L39" s="36"/>
      <c r="M39" s="36"/>
      <c r="N39" s="36"/>
      <c r="O39" s="36"/>
      <c r="P39" s="36"/>
      <c r="Q39" s="36"/>
      <c r="R39" s="36"/>
      <c r="S39" s="36"/>
      <c r="T39" s="36">
        <v>303.45</v>
      </c>
      <c r="U39" s="36">
        <f t="shared" si="2"/>
        <v>151725</v>
      </c>
      <c r="V39" s="46" t="str">
        <f t="shared" si="3"/>
        <v>Yasir Distibution</v>
      </c>
    </row>
    <row r="40" spans="1:22" s="37" customFormat="1" ht="56.25" x14ac:dyDescent="0.25">
      <c r="A40" s="33">
        <v>37</v>
      </c>
      <c r="B40" s="33"/>
      <c r="C40" s="43"/>
      <c r="D40" s="40" t="s">
        <v>158</v>
      </c>
      <c r="E40" s="40" t="s">
        <v>159</v>
      </c>
      <c r="F40" s="40" t="s">
        <v>15</v>
      </c>
      <c r="G40" s="35"/>
      <c r="H40" s="35"/>
      <c r="I40" s="35"/>
      <c r="J40" s="36" t="s">
        <v>28</v>
      </c>
      <c r="K40" s="36">
        <v>200</v>
      </c>
      <c r="L40" s="41"/>
      <c r="M40" s="41"/>
      <c r="N40" s="41"/>
      <c r="O40" s="36">
        <v>859</v>
      </c>
      <c r="P40" s="41"/>
      <c r="Q40" s="41"/>
      <c r="R40" s="41"/>
      <c r="S40" s="41"/>
      <c r="T40" s="41"/>
      <c r="U40" s="36">
        <f t="shared" si="2"/>
        <v>171800</v>
      </c>
      <c r="V40" s="46" t="str">
        <f t="shared" si="3"/>
        <v>Impressive Biotechnical &amp; Pharmaceuticals</v>
      </c>
    </row>
    <row r="41" spans="1:22" s="37" customFormat="1" ht="54" x14ac:dyDescent="0.25">
      <c r="A41" s="33">
        <v>38</v>
      </c>
      <c r="B41" s="33" t="s">
        <v>57</v>
      </c>
      <c r="C41" s="43" t="s">
        <v>160</v>
      </c>
      <c r="D41" s="40" t="s">
        <v>161</v>
      </c>
      <c r="E41" s="40" t="s">
        <v>50</v>
      </c>
      <c r="F41" s="40" t="s">
        <v>12</v>
      </c>
      <c r="G41" s="35" t="s">
        <v>162</v>
      </c>
      <c r="H41" s="40" t="s">
        <v>163</v>
      </c>
      <c r="I41" s="35" t="s">
        <v>81</v>
      </c>
      <c r="J41" s="36" t="s">
        <v>28</v>
      </c>
      <c r="K41" s="36">
        <v>100</v>
      </c>
      <c r="L41" s="36">
        <v>4.97</v>
      </c>
      <c r="M41" s="36"/>
      <c r="N41" s="36"/>
      <c r="O41" s="36"/>
      <c r="P41" s="36"/>
      <c r="Q41" s="36"/>
      <c r="R41" s="36"/>
      <c r="S41" s="36"/>
      <c r="T41" s="36"/>
      <c r="U41" s="36">
        <f t="shared" si="2"/>
        <v>497</v>
      </c>
      <c r="V41" s="46" t="str">
        <f t="shared" si="3"/>
        <v>A.K Enterprises</v>
      </c>
    </row>
    <row r="42" spans="1:22" s="37" customFormat="1" ht="36" x14ac:dyDescent="0.25">
      <c r="A42" s="33">
        <v>39</v>
      </c>
      <c r="B42" s="33" t="s">
        <v>71</v>
      </c>
      <c r="C42" s="43" t="s">
        <v>164</v>
      </c>
      <c r="D42" s="40" t="s">
        <v>165</v>
      </c>
      <c r="E42" s="40" t="s">
        <v>50</v>
      </c>
      <c r="F42" s="40" t="s">
        <v>12</v>
      </c>
      <c r="G42" s="35" t="s">
        <v>166</v>
      </c>
      <c r="H42" s="35" t="s">
        <v>167</v>
      </c>
      <c r="I42" s="35" t="s">
        <v>167</v>
      </c>
      <c r="J42" s="36" t="s">
        <v>28</v>
      </c>
      <c r="K42" s="36">
        <v>300</v>
      </c>
      <c r="L42" s="36">
        <v>274.85000000000002</v>
      </c>
      <c r="M42" s="36"/>
      <c r="N42" s="36"/>
      <c r="O42" s="36"/>
      <c r="P42" s="36"/>
      <c r="Q42" s="36"/>
      <c r="R42" s="36"/>
      <c r="S42" s="36"/>
      <c r="T42" s="36"/>
      <c r="U42" s="36">
        <f t="shared" si="2"/>
        <v>82455</v>
      </c>
      <c r="V42" s="46" t="str">
        <f t="shared" si="3"/>
        <v>A.K Enterprises</v>
      </c>
    </row>
    <row r="43" spans="1:22" s="37" customFormat="1" ht="37.5" x14ac:dyDescent="0.25">
      <c r="A43" s="33">
        <v>40</v>
      </c>
      <c r="B43" s="33" t="s">
        <v>22</v>
      </c>
      <c r="C43" s="43" t="s">
        <v>168</v>
      </c>
      <c r="D43" s="40" t="s">
        <v>169</v>
      </c>
      <c r="E43" s="40" t="s">
        <v>79</v>
      </c>
      <c r="F43" s="40" t="s">
        <v>16</v>
      </c>
      <c r="G43" s="35" t="s">
        <v>170</v>
      </c>
      <c r="H43" s="35" t="s">
        <v>171</v>
      </c>
      <c r="I43" s="35" t="s">
        <v>171</v>
      </c>
      <c r="J43" s="34" t="s">
        <v>28</v>
      </c>
      <c r="K43" s="34">
        <v>500</v>
      </c>
      <c r="L43" s="36"/>
      <c r="M43" s="36"/>
      <c r="N43" s="36"/>
      <c r="O43" s="36"/>
      <c r="P43" s="36">
        <v>274.98</v>
      </c>
      <c r="Q43" s="36"/>
      <c r="R43" s="36"/>
      <c r="S43" s="36"/>
      <c r="T43" s="36"/>
      <c r="U43" s="36">
        <f t="shared" si="2"/>
        <v>137490</v>
      </c>
      <c r="V43" s="46" t="str">
        <f t="shared" si="3"/>
        <v>Rehman Trading Company</v>
      </c>
    </row>
    <row r="44" spans="1:22" s="37" customFormat="1" ht="56.25" x14ac:dyDescent="0.25">
      <c r="A44" s="33">
        <v>41</v>
      </c>
      <c r="B44" s="33" t="s">
        <v>47</v>
      </c>
      <c r="C44" s="43" t="s">
        <v>172</v>
      </c>
      <c r="D44" s="40" t="s">
        <v>173</v>
      </c>
      <c r="E44" s="40" t="s">
        <v>31</v>
      </c>
      <c r="F44" s="40" t="s">
        <v>15</v>
      </c>
      <c r="G44" s="35" t="s">
        <v>174</v>
      </c>
      <c r="H44" s="35" t="s">
        <v>175</v>
      </c>
      <c r="I44" s="35" t="s">
        <v>175</v>
      </c>
      <c r="J44" s="36" t="s">
        <v>28</v>
      </c>
      <c r="K44" s="36">
        <v>2000</v>
      </c>
      <c r="L44" s="36"/>
      <c r="M44" s="36"/>
      <c r="N44" s="36"/>
      <c r="O44" s="36">
        <v>55</v>
      </c>
      <c r="P44" s="36"/>
      <c r="Q44" s="36"/>
      <c r="R44" s="36"/>
      <c r="S44" s="36"/>
      <c r="T44" s="36"/>
      <c r="U44" s="36">
        <f t="shared" si="2"/>
        <v>110000</v>
      </c>
      <c r="V44" s="46" t="str">
        <f t="shared" si="3"/>
        <v>Impressive Biotechnical &amp; Pharmaceuticals</v>
      </c>
    </row>
    <row r="45" spans="1:22" s="37" customFormat="1" ht="36" x14ac:dyDescent="0.25">
      <c r="A45" s="33">
        <v>42</v>
      </c>
      <c r="B45" s="33" t="s">
        <v>176</v>
      </c>
      <c r="C45" s="43" t="s">
        <v>177</v>
      </c>
      <c r="D45" s="40" t="s">
        <v>178</v>
      </c>
      <c r="E45" s="40" t="s">
        <v>179</v>
      </c>
      <c r="F45" s="36" t="s">
        <v>121</v>
      </c>
      <c r="G45" s="35">
        <v>6.0000000000000001E-3</v>
      </c>
      <c r="H45" s="35"/>
      <c r="I45" s="35" t="s">
        <v>67</v>
      </c>
      <c r="J45" s="36" t="s">
        <v>28</v>
      </c>
      <c r="K45" s="36">
        <v>1000</v>
      </c>
      <c r="L45" s="36"/>
      <c r="M45" s="36"/>
      <c r="N45" s="36"/>
      <c r="O45" s="36"/>
      <c r="P45" s="36"/>
      <c r="Q45" s="36"/>
      <c r="R45" s="36"/>
      <c r="S45" s="36"/>
      <c r="T45" s="36">
        <v>686.71</v>
      </c>
      <c r="U45" s="36">
        <f t="shared" si="2"/>
        <v>686710</v>
      </c>
      <c r="V45" s="46" t="str">
        <f t="shared" si="3"/>
        <v>Yasir Distibution</v>
      </c>
    </row>
    <row r="46" spans="1:22" s="37" customFormat="1" ht="45" x14ac:dyDescent="0.25">
      <c r="A46" s="33">
        <v>43</v>
      </c>
      <c r="B46" s="33" t="s">
        <v>22</v>
      </c>
      <c r="C46" s="43" t="s">
        <v>180</v>
      </c>
      <c r="D46" s="40" t="s">
        <v>181</v>
      </c>
      <c r="E46" s="40" t="s">
        <v>25</v>
      </c>
      <c r="F46" s="40" t="s">
        <v>12</v>
      </c>
      <c r="G46" s="35" t="s">
        <v>182</v>
      </c>
      <c r="H46" s="35" t="s">
        <v>183</v>
      </c>
      <c r="I46" s="35" t="s">
        <v>184</v>
      </c>
      <c r="J46" s="36" t="s">
        <v>28</v>
      </c>
      <c r="K46" s="36">
        <v>300</v>
      </c>
      <c r="L46" s="36">
        <v>198.75</v>
      </c>
      <c r="M46" s="36"/>
      <c r="N46" s="36"/>
      <c r="O46" s="36"/>
      <c r="P46" s="36"/>
      <c r="Q46" s="36"/>
      <c r="R46" s="36"/>
      <c r="S46" s="36"/>
      <c r="T46" s="36"/>
      <c r="U46" s="36">
        <f t="shared" si="2"/>
        <v>59625</v>
      </c>
      <c r="V46" s="46" t="str">
        <f t="shared" si="3"/>
        <v>A.K Enterprises</v>
      </c>
    </row>
    <row r="47" spans="1:22" s="37" customFormat="1" ht="72" x14ac:dyDescent="0.25">
      <c r="A47" s="33">
        <v>44</v>
      </c>
      <c r="B47" s="33" t="s">
        <v>57</v>
      </c>
      <c r="C47" s="43" t="s">
        <v>185</v>
      </c>
      <c r="D47" s="40" t="s">
        <v>186</v>
      </c>
      <c r="E47" s="40" t="s">
        <v>79</v>
      </c>
      <c r="F47" s="40" t="s">
        <v>16</v>
      </c>
      <c r="G47" s="35" t="s">
        <v>187</v>
      </c>
      <c r="H47" s="35" t="s">
        <v>93</v>
      </c>
      <c r="I47" s="35" t="s">
        <v>93</v>
      </c>
      <c r="J47" s="34" t="s">
        <v>28</v>
      </c>
      <c r="K47" s="34">
        <v>500</v>
      </c>
      <c r="L47" s="36"/>
      <c r="M47" s="36"/>
      <c r="N47" s="36"/>
      <c r="O47" s="36"/>
      <c r="P47" s="36">
        <v>20.83</v>
      </c>
      <c r="Q47" s="36"/>
      <c r="R47" s="36"/>
      <c r="S47" s="36"/>
      <c r="T47" s="36"/>
      <c r="U47" s="36">
        <f t="shared" si="2"/>
        <v>10415</v>
      </c>
      <c r="V47" s="46" t="str">
        <f t="shared" si="3"/>
        <v>Rehman Trading Company</v>
      </c>
    </row>
    <row r="48" spans="1:22" s="37" customFormat="1" ht="72" x14ac:dyDescent="0.25">
      <c r="A48" s="33">
        <v>45</v>
      </c>
      <c r="B48" s="33" t="s">
        <v>57</v>
      </c>
      <c r="C48" s="43" t="s">
        <v>185</v>
      </c>
      <c r="D48" s="40" t="s">
        <v>188</v>
      </c>
      <c r="E48" s="40" t="s">
        <v>79</v>
      </c>
      <c r="F48" s="40" t="s">
        <v>16</v>
      </c>
      <c r="G48" s="35" t="s">
        <v>189</v>
      </c>
      <c r="H48" s="35" t="s">
        <v>93</v>
      </c>
      <c r="I48" s="35" t="s">
        <v>93</v>
      </c>
      <c r="J48" s="34" t="s">
        <v>28</v>
      </c>
      <c r="K48" s="34">
        <v>500</v>
      </c>
      <c r="L48" s="36"/>
      <c r="M48" s="36"/>
      <c r="N48" s="36"/>
      <c r="O48" s="36"/>
      <c r="P48" s="36">
        <v>27.03</v>
      </c>
      <c r="Q48" s="36"/>
      <c r="R48" s="36"/>
      <c r="S48" s="36"/>
      <c r="T48" s="36"/>
      <c r="U48" s="36">
        <f t="shared" si="2"/>
        <v>13515</v>
      </c>
      <c r="V48" s="46" t="str">
        <f t="shared" si="3"/>
        <v>Rehman Trading Company</v>
      </c>
    </row>
    <row r="49" spans="1:22" s="37" customFormat="1" ht="37.5" x14ac:dyDescent="0.25">
      <c r="A49" s="33">
        <v>46</v>
      </c>
      <c r="B49" s="33" t="s">
        <v>57</v>
      </c>
      <c r="C49" s="43" t="s">
        <v>190</v>
      </c>
      <c r="D49" s="40" t="s">
        <v>191</v>
      </c>
      <c r="E49" s="40" t="s">
        <v>79</v>
      </c>
      <c r="F49" s="40" t="s">
        <v>16</v>
      </c>
      <c r="G49" s="35" t="s">
        <v>192</v>
      </c>
      <c r="H49" s="35" t="s">
        <v>95</v>
      </c>
      <c r="I49" s="35" t="s">
        <v>93</v>
      </c>
      <c r="J49" s="34" t="s">
        <v>28</v>
      </c>
      <c r="K49" s="34">
        <v>200</v>
      </c>
      <c r="L49" s="36"/>
      <c r="M49" s="36"/>
      <c r="N49" s="36"/>
      <c r="O49" s="36"/>
      <c r="P49" s="36">
        <v>13.09</v>
      </c>
      <c r="Q49" s="36"/>
      <c r="R49" s="36"/>
      <c r="S49" s="36"/>
      <c r="T49" s="36"/>
      <c r="U49" s="36">
        <f t="shared" si="2"/>
        <v>2618</v>
      </c>
      <c r="V49" s="46" t="str">
        <f t="shared" si="3"/>
        <v>Rehman Trading Company</v>
      </c>
    </row>
    <row r="50" spans="1:22" s="37" customFormat="1" ht="36" x14ac:dyDescent="0.25">
      <c r="A50" s="33">
        <v>47</v>
      </c>
      <c r="B50" s="33" t="s">
        <v>57</v>
      </c>
      <c r="C50" s="43" t="s">
        <v>193</v>
      </c>
      <c r="D50" s="36" t="s">
        <v>194</v>
      </c>
      <c r="E50" s="36" t="s">
        <v>89</v>
      </c>
      <c r="F50" s="36" t="s">
        <v>90</v>
      </c>
      <c r="G50" s="35" t="s">
        <v>32</v>
      </c>
      <c r="H50" s="35">
        <v>20</v>
      </c>
      <c r="I50" s="35" t="s">
        <v>93</v>
      </c>
      <c r="J50" s="36" t="s">
        <v>28</v>
      </c>
      <c r="K50" s="36">
        <v>300</v>
      </c>
      <c r="L50" s="36"/>
      <c r="M50" s="36"/>
      <c r="N50" s="36"/>
      <c r="O50" s="36"/>
      <c r="P50" s="36"/>
      <c r="Q50" s="36"/>
      <c r="R50" s="36">
        <v>3.8</v>
      </c>
      <c r="S50" s="36"/>
      <c r="T50" s="36"/>
      <c r="U50" s="36">
        <f t="shared" si="2"/>
        <v>1140</v>
      </c>
      <c r="V50" s="46" t="str">
        <f t="shared" si="3"/>
        <v>Smakz Enterptises</v>
      </c>
    </row>
    <row r="51" spans="1:22" s="37" customFormat="1" ht="18.75" x14ac:dyDescent="0.25">
      <c r="A51" s="33">
        <v>48</v>
      </c>
      <c r="B51" s="33" t="s">
        <v>57</v>
      </c>
      <c r="C51" s="43" t="s">
        <v>195</v>
      </c>
      <c r="D51" s="36" t="s">
        <v>196</v>
      </c>
      <c r="E51" s="36" t="s">
        <v>89</v>
      </c>
      <c r="F51" s="36" t="s">
        <v>90</v>
      </c>
      <c r="G51" s="35" t="s">
        <v>197</v>
      </c>
      <c r="H51" s="35" t="s">
        <v>62</v>
      </c>
      <c r="I51" s="35" t="s">
        <v>93</v>
      </c>
      <c r="J51" s="36" t="s">
        <v>28</v>
      </c>
      <c r="K51" s="36">
        <v>300</v>
      </c>
      <c r="L51" s="36"/>
      <c r="M51" s="36"/>
      <c r="N51" s="36"/>
      <c r="O51" s="36"/>
      <c r="P51" s="36"/>
      <c r="Q51" s="36"/>
      <c r="R51" s="36">
        <v>3.22</v>
      </c>
      <c r="S51" s="36"/>
      <c r="T51" s="36"/>
      <c r="U51" s="36">
        <f t="shared" si="2"/>
        <v>966.00000000000011</v>
      </c>
      <c r="V51" s="46" t="str">
        <f t="shared" si="3"/>
        <v>Smakz Enterptises</v>
      </c>
    </row>
    <row r="52" spans="1:22" s="37" customFormat="1" ht="37.5" x14ac:dyDescent="0.25">
      <c r="A52" s="33">
        <v>49</v>
      </c>
      <c r="B52" s="33" t="s">
        <v>57</v>
      </c>
      <c r="C52" s="43" t="s">
        <v>198</v>
      </c>
      <c r="D52" s="40" t="s">
        <v>199</v>
      </c>
      <c r="E52" s="40" t="s">
        <v>79</v>
      </c>
      <c r="F52" s="40" t="s">
        <v>16</v>
      </c>
      <c r="G52" s="35" t="s">
        <v>200</v>
      </c>
      <c r="H52" s="35" t="s">
        <v>62</v>
      </c>
      <c r="I52" s="35" t="s">
        <v>81</v>
      </c>
      <c r="J52" s="34" t="s">
        <v>28</v>
      </c>
      <c r="K52" s="34">
        <v>500</v>
      </c>
      <c r="L52" s="36"/>
      <c r="M52" s="36"/>
      <c r="N52" s="36"/>
      <c r="O52" s="36"/>
      <c r="P52" s="36">
        <v>13.7</v>
      </c>
      <c r="Q52" s="36"/>
      <c r="R52" s="36"/>
      <c r="S52" s="36"/>
      <c r="T52" s="36"/>
      <c r="U52" s="36">
        <f t="shared" si="2"/>
        <v>6850</v>
      </c>
      <c r="V52" s="46" t="str">
        <f t="shared" si="3"/>
        <v>Rehman Trading Company</v>
      </c>
    </row>
    <row r="53" spans="1:22" s="37" customFormat="1" ht="37.5" x14ac:dyDescent="0.25">
      <c r="A53" s="33">
        <v>50</v>
      </c>
      <c r="B53" s="33" t="s">
        <v>57</v>
      </c>
      <c r="C53" s="43" t="s">
        <v>198</v>
      </c>
      <c r="D53" s="40" t="s">
        <v>201</v>
      </c>
      <c r="E53" s="40" t="s">
        <v>79</v>
      </c>
      <c r="F53" s="40" t="s">
        <v>16</v>
      </c>
      <c r="G53" s="35" t="s">
        <v>202</v>
      </c>
      <c r="H53" s="35" t="s">
        <v>62</v>
      </c>
      <c r="I53" s="35" t="s">
        <v>81</v>
      </c>
      <c r="J53" s="34" t="s">
        <v>28</v>
      </c>
      <c r="K53" s="34">
        <v>500</v>
      </c>
      <c r="L53" s="36"/>
      <c r="M53" s="36"/>
      <c r="N53" s="36"/>
      <c r="O53" s="36"/>
      <c r="P53" s="36">
        <v>3.14</v>
      </c>
      <c r="Q53" s="36"/>
      <c r="R53" s="36"/>
      <c r="S53" s="36"/>
      <c r="T53" s="36"/>
      <c r="U53" s="36">
        <f t="shared" si="2"/>
        <v>1570</v>
      </c>
      <c r="V53" s="46" t="str">
        <f t="shared" si="3"/>
        <v>Rehman Trading Company</v>
      </c>
    </row>
    <row r="54" spans="1:22" s="37" customFormat="1" ht="37.5" x14ac:dyDescent="0.25">
      <c r="A54" s="33">
        <v>51</v>
      </c>
      <c r="B54" s="33" t="s">
        <v>57</v>
      </c>
      <c r="C54" s="43" t="s">
        <v>203</v>
      </c>
      <c r="D54" s="40" t="s">
        <v>204</v>
      </c>
      <c r="E54" s="40" t="s">
        <v>79</v>
      </c>
      <c r="F54" s="40" t="s">
        <v>16</v>
      </c>
      <c r="G54" s="35" t="s">
        <v>200</v>
      </c>
      <c r="H54" s="35" t="s">
        <v>93</v>
      </c>
      <c r="I54" s="35" t="s">
        <v>93</v>
      </c>
      <c r="J54" s="34" t="s">
        <v>28</v>
      </c>
      <c r="K54" s="34">
        <v>100</v>
      </c>
      <c r="L54" s="36"/>
      <c r="M54" s="36"/>
      <c r="N54" s="36"/>
      <c r="O54" s="36"/>
      <c r="P54" s="36">
        <v>17.3</v>
      </c>
      <c r="Q54" s="36"/>
      <c r="R54" s="36"/>
      <c r="S54" s="36"/>
      <c r="T54" s="36"/>
      <c r="U54" s="36">
        <f t="shared" si="2"/>
        <v>1730</v>
      </c>
      <c r="V54" s="46" t="str">
        <f t="shared" si="3"/>
        <v>Rehman Trading Company</v>
      </c>
    </row>
    <row r="55" spans="1:22" s="37" customFormat="1" ht="37.5" x14ac:dyDescent="0.25">
      <c r="A55" s="33">
        <v>52</v>
      </c>
      <c r="B55" s="33" t="s">
        <v>57</v>
      </c>
      <c r="C55" s="43" t="s">
        <v>203</v>
      </c>
      <c r="D55" s="40" t="s">
        <v>204</v>
      </c>
      <c r="E55" s="40" t="s">
        <v>79</v>
      </c>
      <c r="F55" s="40" t="s">
        <v>16</v>
      </c>
      <c r="G55" s="35" t="s">
        <v>202</v>
      </c>
      <c r="H55" s="35" t="s">
        <v>93</v>
      </c>
      <c r="I55" s="35" t="s">
        <v>93</v>
      </c>
      <c r="J55" s="34" t="s">
        <v>28</v>
      </c>
      <c r="K55" s="34">
        <v>300</v>
      </c>
      <c r="L55" s="36"/>
      <c r="M55" s="36"/>
      <c r="N55" s="36"/>
      <c r="O55" s="36"/>
      <c r="P55" s="36">
        <v>9.2899999999999991</v>
      </c>
      <c r="Q55" s="36"/>
      <c r="R55" s="36"/>
      <c r="S55" s="36"/>
      <c r="T55" s="36"/>
      <c r="U55" s="36">
        <f t="shared" si="2"/>
        <v>2786.9999999999995</v>
      </c>
      <c r="V55" s="46" t="str">
        <f t="shared" si="3"/>
        <v>Rehman Trading Company</v>
      </c>
    </row>
    <row r="56" spans="1:22" s="37" customFormat="1" ht="37.5" x14ac:dyDescent="0.25">
      <c r="A56" s="33">
        <v>53</v>
      </c>
      <c r="B56" s="33" t="s">
        <v>57</v>
      </c>
      <c r="C56" s="43" t="s">
        <v>203</v>
      </c>
      <c r="D56" s="40" t="s">
        <v>204</v>
      </c>
      <c r="E56" s="40" t="s">
        <v>79</v>
      </c>
      <c r="F56" s="40" t="s">
        <v>16</v>
      </c>
      <c r="G56" s="35" t="s">
        <v>197</v>
      </c>
      <c r="H56" s="35" t="s">
        <v>93</v>
      </c>
      <c r="I56" s="35" t="s">
        <v>93</v>
      </c>
      <c r="J56" s="34" t="s">
        <v>28</v>
      </c>
      <c r="K56" s="34">
        <v>500</v>
      </c>
      <c r="L56" s="36"/>
      <c r="M56" s="36"/>
      <c r="N56" s="36"/>
      <c r="O56" s="36"/>
      <c r="P56" s="36">
        <v>14.1</v>
      </c>
      <c r="Q56" s="36"/>
      <c r="R56" s="36"/>
      <c r="S56" s="36"/>
      <c r="T56" s="36"/>
      <c r="U56" s="36">
        <f t="shared" si="2"/>
        <v>7050</v>
      </c>
      <c r="V56" s="46" t="str">
        <f t="shared" si="3"/>
        <v>Rehman Trading Company</v>
      </c>
    </row>
    <row r="57" spans="1:22" s="37" customFormat="1" ht="18.75" x14ac:dyDescent="0.25">
      <c r="A57" s="33">
        <v>54</v>
      </c>
      <c r="B57" s="33" t="s">
        <v>57</v>
      </c>
      <c r="C57" s="43" t="s">
        <v>205</v>
      </c>
      <c r="D57" s="36" t="s">
        <v>205</v>
      </c>
      <c r="E57" s="36" t="s">
        <v>89</v>
      </c>
      <c r="F57" s="36" t="s">
        <v>90</v>
      </c>
      <c r="G57" s="35" t="s">
        <v>140</v>
      </c>
      <c r="H57" s="35" t="s">
        <v>62</v>
      </c>
      <c r="I57" s="35" t="s">
        <v>81</v>
      </c>
      <c r="J57" s="36" t="s">
        <v>28</v>
      </c>
      <c r="K57" s="36">
        <v>300</v>
      </c>
      <c r="L57" s="36"/>
      <c r="M57" s="36"/>
      <c r="N57" s="36"/>
      <c r="O57" s="36"/>
      <c r="P57" s="36"/>
      <c r="Q57" s="36"/>
      <c r="R57" s="36">
        <v>12.75</v>
      </c>
      <c r="S57" s="36"/>
      <c r="T57" s="36"/>
      <c r="U57" s="36">
        <f t="shared" si="2"/>
        <v>3825</v>
      </c>
      <c r="V57" s="46" t="str">
        <f t="shared" si="3"/>
        <v>Smakz Enterptises</v>
      </c>
    </row>
    <row r="58" spans="1:22" s="37" customFormat="1" ht="36" x14ac:dyDescent="0.25">
      <c r="A58" s="33">
        <v>55</v>
      </c>
      <c r="B58" s="33" t="s">
        <v>57</v>
      </c>
      <c r="C58" s="43" t="s">
        <v>206</v>
      </c>
      <c r="D58" s="36" t="s">
        <v>207</v>
      </c>
      <c r="E58" s="36" t="s">
        <v>89</v>
      </c>
      <c r="F58" s="36" t="s">
        <v>90</v>
      </c>
      <c r="G58" s="35" t="s">
        <v>162</v>
      </c>
      <c r="H58" s="35" t="s">
        <v>62</v>
      </c>
      <c r="I58" s="35" t="s">
        <v>208</v>
      </c>
      <c r="J58" s="36" t="s">
        <v>28</v>
      </c>
      <c r="K58" s="36">
        <v>300</v>
      </c>
      <c r="L58" s="36"/>
      <c r="M58" s="36"/>
      <c r="N58" s="36"/>
      <c r="O58" s="36"/>
      <c r="P58" s="36"/>
      <c r="Q58" s="36"/>
      <c r="R58" s="36">
        <v>3.95</v>
      </c>
      <c r="S58" s="36"/>
      <c r="T58" s="36"/>
      <c r="U58" s="36">
        <f t="shared" si="2"/>
        <v>1185</v>
      </c>
      <c r="V58" s="46" t="str">
        <f t="shared" si="3"/>
        <v>Smakz Enterptises</v>
      </c>
    </row>
    <row r="59" spans="1:22" s="37" customFormat="1" ht="30" x14ac:dyDescent="0.25">
      <c r="A59" s="33">
        <v>56</v>
      </c>
      <c r="B59" s="33" t="s">
        <v>138</v>
      </c>
      <c r="C59" s="43" t="s">
        <v>209</v>
      </c>
      <c r="D59" s="36" t="s">
        <v>210</v>
      </c>
      <c r="E59" s="36" t="s">
        <v>89</v>
      </c>
      <c r="F59" s="36" t="s">
        <v>90</v>
      </c>
      <c r="G59" s="35" t="s">
        <v>200</v>
      </c>
      <c r="H59" s="35" t="s">
        <v>211</v>
      </c>
      <c r="I59" s="35" t="s">
        <v>141</v>
      </c>
      <c r="J59" s="36" t="s">
        <v>28</v>
      </c>
      <c r="K59" s="36">
        <v>1000</v>
      </c>
      <c r="L59" s="36"/>
      <c r="M59" s="36"/>
      <c r="N59" s="36"/>
      <c r="O59" s="36"/>
      <c r="P59" s="36"/>
      <c r="Q59" s="36"/>
      <c r="R59" s="36">
        <v>3.67</v>
      </c>
      <c r="S59" s="36"/>
      <c r="T59" s="36"/>
      <c r="U59" s="36">
        <f t="shared" si="2"/>
        <v>3670</v>
      </c>
      <c r="V59" s="46" t="str">
        <f t="shared" si="3"/>
        <v>Smakz Enterptises</v>
      </c>
    </row>
    <row r="60" spans="1:22" s="37" customFormat="1" ht="36" x14ac:dyDescent="0.25">
      <c r="A60" s="33">
        <v>57</v>
      </c>
      <c r="B60" s="33" t="s">
        <v>57</v>
      </c>
      <c r="C60" s="43" t="s">
        <v>212</v>
      </c>
      <c r="D60" s="36" t="s">
        <v>213</v>
      </c>
      <c r="E60" s="36" t="s">
        <v>89</v>
      </c>
      <c r="F60" s="36" t="s">
        <v>90</v>
      </c>
      <c r="G60" s="35" t="s">
        <v>192</v>
      </c>
      <c r="H60" s="35"/>
      <c r="I60" s="35" t="s">
        <v>95</v>
      </c>
      <c r="J60" s="36" t="s">
        <v>28</v>
      </c>
      <c r="K60" s="36">
        <v>2000</v>
      </c>
      <c r="L60" s="36"/>
      <c r="M60" s="36"/>
      <c r="N60" s="36"/>
      <c r="O60" s="36"/>
      <c r="P60" s="36"/>
      <c r="Q60" s="36"/>
      <c r="R60" s="36">
        <v>10</v>
      </c>
      <c r="S60" s="36"/>
      <c r="T60" s="36"/>
      <c r="U60" s="36">
        <f t="shared" si="2"/>
        <v>20000</v>
      </c>
      <c r="V60" s="46" t="str">
        <f t="shared" si="3"/>
        <v>Smakz Enterptises</v>
      </c>
    </row>
    <row r="61" spans="1:22" s="37" customFormat="1" ht="36" x14ac:dyDescent="0.25">
      <c r="A61" s="33">
        <v>58</v>
      </c>
      <c r="B61" s="33" t="s">
        <v>22</v>
      </c>
      <c r="C61" s="43" t="s">
        <v>206</v>
      </c>
      <c r="D61" s="36" t="s">
        <v>207</v>
      </c>
      <c r="E61" s="36" t="s">
        <v>89</v>
      </c>
      <c r="F61" s="36" t="s">
        <v>90</v>
      </c>
      <c r="G61" s="35" t="s">
        <v>192</v>
      </c>
      <c r="H61" s="35" t="s">
        <v>33</v>
      </c>
      <c r="I61" s="35" t="s">
        <v>33</v>
      </c>
      <c r="J61" s="36" t="s">
        <v>28</v>
      </c>
      <c r="K61" s="36">
        <v>1000</v>
      </c>
      <c r="L61" s="36"/>
      <c r="M61" s="36"/>
      <c r="N61" s="36"/>
      <c r="O61" s="36"/>
      <c r="P61" s="36"/>
      <c r="Q61" s="36"/>
      <c r="R61" s="36">
        <v>41.82</v>
      </c>
      <c r="S61" s="36"/>
      <c r="T61" s="36"/>
      <c r="U61" s="36">
        <f t="shared" si="2"/>
        <v>41820</v>
      </c>
      <c r="V61" s="46" t="str">
        <f t="shared" si="3"/>
        <v>Smakz Enterptises</v>
      </c>
    </row>
    <row r="62" spans="1:22" s="37" customFormat="1" ht="36" x14ac:dyDescent="0.25">
      <c r="A62" s="33">
        <v>59</v>
      </c>
      <c r="B62" s="33" t="s">
        <v>214</v>
      </c>
      <c r="C62" s="43" t="s">
        <v>215</v>
      </c>
      <c r="D62" s="36" t="s">
        <v>216</v>
      </c>
      <c r="E62" s="36" t="s">
        <v>89</v>
      </c>
      <c r="F62" s="36" t="s">
        <v>90</v>
      </c>
      <c r="G62" s="35" t="s">
        <v>217</v>
      </c>
      <c r="H62" s="35" t="s">
        <v>218</v>
      </c>
      <c r="I62" s="35" t="s">
        <v>218</v>
      </c>
      <c r="J62" s="36" t="s">
        <v>28</v>
      </c>
      <c r="K62" s="36">
        <v>500</v>
      </c>
      <c r="L62" s="36"/>
      <c r="M62" s="36"/>
      <c r="N62" s="36"/>
      <c r="O62" s="36"/>
      <c r="P62" s="36"/>
      <c r="Q62" s="36"/>
      <c r="R62" s="36">
        <v>65</v>
      </c>
      <c r="S62" s="36"/>
      <c r="T62" s="36"/>
      <c r="U62" s="36">
        <f t="shared" si="2"/>
        <v>32500</v>
      </c>
      <c r="V62" s="46" t="str">
        <f t="shared" si="3"/>
        <v>Smakz Enterptises</v>
      </c>
    </row>
    <row r="63" spans="1:22" s="37" customFormat="1" ht="36" x14ac:dyDescent="0.25">
      <c r="A63" s="33">
        <v>60</v>
      </c>
      <c r="B63" s="33" t="s">
        <v>47</v>
      </c>
      <c r="C63" s="43" t="s">
        <v>215</v>
      </c>
      <c r="D63" s="36" t="s">
        <v>216</v>
      </c>
      <c r="E63" s="36" t="s">
        <v>89</v>
      </c>
      <c r="F63" s="36" t="s">
        <v>90</v>
      </c>
      <c r="G63" s="35" t="s">
        <v>219</v>
      </c>
      <c r="H63" s="35" t="s">
        <v>167</v>
      </c>
      <c r="I63" s="35" t="s">
        <v>167</v>
      </c>
      <c r="J63" s="36" t="s">
        <v>28</v>
      </c>
      <c r="K63" s="36">
        <v>500</v>
      </c>
      <c r="L63" s="36"/>
      <c r="M63" s="36"/>
      <c r="N63" s="36"/>
      <c r="O63" s="36"/>
      <c r="P63" s="36"/>
      <c r="Q63" s="36"/>
      <c r="R63" s="36">
        <v>50</v>
      </c>
      <c r="S63" s="36"/>
      <c r="T63" s="36"/>
      <c r="U63" s="36">
        <f t="shared" si="2"/>
        <v>25000</v>
      </c>
      <c r="V63" s="46" t="str">
        <f t="shared" si="3"/>
        <v>Smakz Enterptises</v>
      </c>
    </row>
    <row r="64" spans="1:22" s="37" customFormat="1" ht="75" x14ac:dyDescent="0.25">
      <c r="A64" s="33">
        <v>61</v>
      </c>
      <c r="B64" s="33" t="s">
        <v>47</v>
      </c>
      <c r="C64" s="43" t="s">
        <v>220</v>
      </c>
      <c r="D64" s="40" t="s">
        <v>221</v>
      </c>
      <c r="E64" s="40" t="s">
        <v>50</v>
      </c>
      <c r="F64" s="40" t="s">
        <v>12</v>
      </c>
      <c r="G64" s="35" t="s">
        <v>222</v>
      </c>
      <c r="H64" s="35" t="s">
        <v>52</v>
      </c>
      <c r="I64" s="35" t="s">
        <v>167</v>
      </c>
      <c r="J64" s="36" t="s">
        <v>28</v>
      </c>
      <c r="K64" s="36">
        <v>500</v>
      </c>
      <c r="L64" s="36">
        <v>217.5</v>
      </c>
      <c r="M64" s="36"/>
      <c r="N64" s="36"/>
      <c r="O64" s="36"/>
      <c r="P64" s="36"/>
      <c r="Q64" s="36"/>
      <c r="R64" s="36"/>
      <c r="S64" s="36"/>
      <c r="T64" s="36"/>
      <c r="U64" s="36">
        <f t="shared" si="2"/>
        <v>108750</v>
      </c>
      <c r="V64" s="46" t="str">
        <f t="shared" si="3"/>
        <v>A.K Enterprises</v>
      </c>
    </row>
    <row r="65" spans="1:22" s="37" customFormat="1" ht="36" x14ac:dyDescent="0.25">
      <c r="A65" s="33">
        <v>62</v>
      </c>
      <c r="B65" s="33" t="s">
        <v>57</v>
      </c>
      <c r="C65" s="43" t="s">
        <v>223</v>
      </c>
      <c r="D65" s="36" t="s">
        <v>224</v>
      </c>
      <c r="E65" s="36" t="s">
        <v>89</v>
      </c>
      <c r="F65" s="36" t="s">
        <v>90</v>
      </c>
      <c r="G65" s="35" t="s">
        <v>225</v>
      </c>
      <c r="H65" s="35" t="s">
        <v>208</v>
      </c>
      <c r="I65" s="35" t="s">
        <v>208</v>
      </c>
      <c r="J65" s="36" t="s">
        <v>28</v>
      </c>
      <c r="K65" s="36">
        <v>5000</v>
      </c>
      <c r="L65" s="36"/>
      <c r="M65" s="36"/>
      <c r="N65" s="36"/>
      <c r="O65" s="36"/>
      <c r="P65" s="36"/>
      <c r="Q65" s="36"/>
      <c r="R65" s="36">
        <v>2.96</v>
      </c>
      <c r="S65" s="36"/>
      <c r="T65" s="36"/>
      <c r="U65" s="36">
        <f t="shared" si="2"/>
        <v>14800</v>
      </c>
      <c r="V65" s="46" t="str">
        <f t="shared" si="3"/>
        <v>Smakz Enterptises</v>
      </c>
    </row>
    <row r="66" spans="1:22" s="37" customFormat="1" ht="37.5" x14ac:dyDescent="0.25">
      <c r="A66" s="33">
        <v>63</v>
      </c>
      <c r="B66" s="33" t="s">
        <v>57</v>
      </c>
      <c r="C66" s="43" t="s">
        <v>226</v>
      </c>
      <c r="D66" s="40" t="s">
        <v>227</v>
      </c>
      <c r="E66" s="40" t="s">
        <v>79</v>
      </c>
      <c r="F66" s="40" t="s">
        <v>16</v>
      </c>
      <c r="G66" s="35" t="s">
        <v>162</v>
      </c>
      <c r="H66" s="35" t="s">
        <v>95</v>
      </c>
      <c r="I66" s="35" t="s">
        <v>228</v>
      </c>
      <c r="J66" s="34" t="s">
        <v>28</v>
      </c>
      <c r="K66" s="34">
        <v>500</v>
      </c>
      <c r="L66" s="36"/>
      <c r="M66" s="36"/>
      <c r="N66" s="36"/>
      <c r="O66" s="36"/>
      <c r="P66" s="36">
        <v>9.52</v>
      </c>
      <c r="Q66" s="36"/>
      <c r="R66" s="36"/>
      <c r="S66" s="36"/>
      <c r="T66" s="36"/>
      <c r="U66" s="36">
        <f t="shared" si="2"/>
        <v>4760</v>
      </c>
      <c r="V66" s="46" t="str">
        <f t="shared" si="3"/>
        <v>Rehman Trading Company</v>
      </c>
    </row>
    <row r="67" spans="1:22" s="37" customFormat="1" ht="37.5" x14ac:dyDescent="0.25">
      <c r="A67" s="33">
        <v>64</v>
      </c>
      <c r="B67" s="33" t="s">
        <v>57</v>
      </c>
      <c r="C67" s="43" t="s">
        <v>229</v>
      </c>
      <c r="D67" s="40" t="s">
        <v>230</v>
      </c>
      <c r="E67" s="40" t="s">
        <v>231</v>
      </c>
      <c r="F67" s="40" t="s">
        <v>14</v>
      </c>
      <c r="G67" s="35" t="s">
        <v>232</v>
      </c>
      <c r="H67" s="35" t="s">
        <v>62</v>
      </c>
      <c r="I67" s="35" t="s">
        <v>62</v>
      </c>
      <c r="J67" s="34" t="s">
        <v>28</v>
      </c>
      <c r="K67" s="34">
        <v>100</v>
      </c>
      <c r="L67" s="36"/>
      <c r="M67" s="36"/>
      <c r="N67" s="36">
        <v>2.8</v>
      </c>
      <c r="O67" s="36"/>
      <c r="P67" s="36"/>
      <c r="Q67" s="36"/>
      <c r="R67" s="36"/>
      <c r="S67" s="36"/>
      <c r="T67" s="36"/>
      <c r="U67" s="36">
        <f t="shared" si="2"/>
        <v>280</v>
      </c>
      <c r="V67" s="46" t="str">
        <f t="shared" si="3"/>
        <v>Bukhari Medical Supplies</v>
      </c>
    </row>
    <row r="68" spans="1:22" s="37" customFormat="1" ht="36" x14ac:dyDescent="0.25">
      <c r="A68" s="33">
        <v>65</v>
      </c>
      <c r="B68" s="33" t="s">
        <v>47</v>
      </c>
      <c r="C68" s="43" t="s">
        <v>233</v>
      </c>
      <c r="D68" s="40" t="s">
        <v>234</v>
      </c>
      <c r="E68" s="40" t="s">
        <v>50</v>
      </c>
      <c r="F68" s="40" t="s">
        <v>12</v>
      </c>
      <c r="G68" s="35" t="s">
        <v>235</v>
      </c>
      <c r="H68" s="35"/>
      <c r="I68" s="35" t="s">
        <v>101</v>
      </c>
      <c r="J68" s="36" t="s">
        <v>28</v>
      </c>
      <c r="K68" s="36">
        <v>1000</v>
      </c>
      <c r="L68" s="36">
        <v>215.5</v>
      </c>
      <c r="M68" s="36"/>
      <c r="N68" s="36"/>
      <c r="O68" s="36"/>
      <c r="P68" s="36"/>
      <c r="Q68" s="36"/>
      <c r="R68" s="36"/>
      <c r="S68" s="36"/>
      <c r="T68" s="36"/>
      <c r="U68" s="36">
        <f t="shared" si="2"/>
        <v>215500</v>
      </c>
      <c r="V68" s="46" t="str">
        <f t="shared" si="3"/>
        <v>A.K Enterprises</v>
      </c>
    </row>
    <row r="69" spans="1:22" s="37" customFormat="1" ht="36" x14ac:dyDescent="0.25">
      <c r="A69" s="33">
        <v>66</v>
      </c>
      <c r="B69" s="33" t="s">
        <v>47</v>
      </c>
      <c r="C69" s="43" t="s">
        <v>236</v>
      </c>
      <c r="D69" s="36" t="s">
        <v>237</v>
      </c>
      <c r="E69" s="36" t="s">
        <v>89</v>
      </c>
      <c r="F69" s="36" t="s">
        <v>90</v>
      </c>
      <c r="G69" s="35" t="s">
        <v>238</v>
      </c>
      <c r="H69" s="35" t="s">
        <v>167</v>
      </c>
      <c r="I69" s="35" t="s">
        <v>167</v>
      </c>
      <c r="J69" s="36" t="s">
        <v>28</v>
      </c>
      <c r="K69" s="36">
        <v>500</v>
      </c>
      <c r="L69" s="36"/>
      <c r="M69" s="36"/>
      <c r="N69" s="36"/>
      <c r="O69" s="36"/>
      <c r="P69" s="36"/>
      <c r="Q69" s="36"/>
      <c r="R69" s="36">
        <v>55.25</v>
      </c>
      <c r="S69" s="36"/>
      <c r="T69" s="36"/>
      <c r="U69" s="36">
        <f t="shared" ref="U69:U100" si="4">PRODUCT(K69,L69,M69,N69,O69,P69,Q69,R69,S69,T69)</f>
        <v>27625</v>
      </c>
      <c r="V69" s="46" t="str">
        <f t="shared" ref="V69:V100" si="5">IF(COUNT(U69:U69)=0,"",INDEX(F69:F69,MATCH(MIN(U69:U69),U69:U69,0)))</f>
        <v>Smakz Enterptises</v>
      </c>
    </row>
    <row r="70" spans="1:22" s="37" customFormat="1" ht="72" x14ac:dyDescent="0.25">
      <c r="A70" s="33">
        <v>67</v>
      </c>
      <c r="B70" s="33" t="s">
        <v>22</v>
      </c>
      <c r="C70" s="43" t="s">
        <v>239</v>
      </c>
      <c r="D70" s="40" t="s">
        <v>240</v>
      </c>
      <c r="E70" s="40" t="s">
        <v>25</v>
      </c>
      <c r="F70" s="40" t="s">
        <v>12</v>
      </c>
      <c r="G70" s="35" t="s">
        <v>156</v>
      </c>
      <c r="H70" s="35" t="s">
        <v>157</v>
      </c>
      <c r="I70" s="35" t="s">
        <v>157</v>
      </c>
      <c r="J70" s="36" t="s">
        <v>28</v>
      </c>
      <c r="K70" s="36">
        <v>1000</v>
      </c>
      <c r="L70" s="36">
        <v>26.5</v>
      </c>
      <c r="M70" s="36"/>
      <c r="N70" s="36"/>
      <c r="O70" s="36"/>
      <c r="P70" s="36"/>
      <c r="Q70" s="36"/>
      <c r="R70" s="36"/>
      <c r="S70" s="36"/>
      <c r="T70" s="36"/>
      <c r="U70" s="36">
        <f t="shared" si="4"/>
        <v>26500</v>
      </c>
      <c r="V70" s="46" t="str">
        <f t="shared" si="5"/>
        <v>A.K Enterprises</v>
      </c>
    </row>
    <row r="71" spans="1:22" s="37" customFormat="1" ht="54" x14ac:dyDescent="0.25">
      <c r="A71" s="33">
        <v>68</v>
      </c>
      <c r="B71" s="33" t="s">
        <v>22</v>
      </c>
      <c r="C71" s="43" t="s">
        <v>241</v>
      </c>
      <c r="D71" s="40" t="s">
        <v>242</v>
      </c>
      <c r="E71" s="40" t="s">
        <v>25</v>
      </c>
      <c r="F71" s="40" t="s">
        <v>12</v>
      </c>
      <c r="G71" s="35" t="s">
        <v>243</v>
      </c>
      <c r="H71" s="40" t="s">
        <v>244</v>
      </c>
      <c r="I71" s="35" t="s">
        <v>245</v>
      </c>
      <c r="J71" s="36" t="s">
        <v>28</v>
      </c>
      <c r="K71" s="36">
        <v>500</v>
      </c>
      <c r="L71" s="36">
        <v>24.9</v>
      </c>
      <c r="M71" s="36"/>
      <c r="N71" s="36"/>
      <c r="O71" s="36"/>
      <c r="P71" s="36"/>
      <c r="Q71" s="36"/>
      <c r="R71" s="36"/>
      <c r="S71" s="36"/>
      <c r="T71" s="36"/>
      <c r="U71" s="36">
        <f t="shared" si="4"/>
        <v>12450</v>
      </c>
      <c r="V71" s="46" t="str">
        <f t="shared" si="5"/>
        <v>A.K Enterprises</v>
      </c>
    </row>
    <row r="72" spans="1:22" s="37" customFormat="1" ht="54" x14ac:dyDescent="0.25">
      <c r="A72" s="33">
        <v>69</v>
      </c>
      <c r="B72" s="33" t="s">
        <v>22</v>
      </c>
      <c r="C72" s="43" t="s">
        <v>246</v>
      </c>
      <c r="D72" s="40" t="s">
        <v>247</v>
      </c>
      <c r="E72" s="40" t="s">
        <v>248</v>
      </c>
      <c r="F72" s="40" t="s">
        <v>13</v>
      </c>
      <c r="G72" s="35" t="s">
        <v>249</v>
      </c>
      <c r="H72" s="35" t="s">
        <v>250</v>
      </c>
      <c r="I72" s="35" t="s">
        <v>250</v>
      </c>
      <c r="J72" s="36" t="s">
        <v>28</v>
      </c>
      <c r="K72" s="36">
        <v>2000</v>
      </c>
      <c r="L72" s="36"/>
      <c r="M72" s="36">
        <v>21.9</v>
      </c>
      <c r="N72" s="36"/>
      <c r="O72" s="36"/>
      <c r="P72" s="36"/>
      <c r="Q72" s="36"/>
      <c r="R72" s="36"/>
      <c r="S72" s="36"/>
      <c r="T72" s="36"/>
      <c r="U72" s="36">
        <f t="shared" si="4"/>
        <v>43800</v>
      </c>
      <c r="V72" s="46" t="str">
        <f t="shared" si="5"/>
        <v>Ali Traders</v>
      </c>
    </row>
    <row r="73" spans="1:22" s="37" customFormat="1" ht="54" x14ac:dyDescent="0.25">
      <c r="A73" s="33">
        <v>70</v>
      </c>
      <c r="B73" s="33" t="s">
        <v>57</v>
      </c>
      <c r="C73" s="43" t="s">
        <v>251</v>
      </c>
      <c r="D73" s="40" t="s">
        <v>252</v>
      </c>
      <c r="E73" s="40" t="s">
        <v>253</v>
      </c>
      <c r="F73" s="40" t="s">
        <v>12</v>
      </c>
      <c r="G73" s="35" t="s">
        <v>86</v>
      </c>
      <c r="H73" s="35" t="s">
        <v>254</v>
      </c>
      <c r="I73" s="35" t="s">
        <v>255</v>
      </c>
      <c r="J73" s="36" t="s">
        <v>28</v>
      </c>
      <c r="K73" s="36">
        <v>200</v>
      </c>
      <c r="L73" s="36">
        <v>1019.15</v>
      </c>
      <c r="M73" s="36"/>
      <c r="N73" s="36"/>
      <c r="O73" s="36"/>
      <c r="P73" s="36"/>
      <c r="Q73" s="36"/>
      <c r="R73" s="36"/>
      <c r="S73" s="36"/>
      <c r="T73" s="36"/>
      <c r="U73" s="36">
        <f t="shared" si="4"/>
        <v>203830</v>
      </c>
      <c r="V73" s="46" t="str">
        <f t="shared" si="5"/>
        <v>A.K Enterprises</v>
      </c>
    </row>
    <row r="74" spans="1:22" s="37" customFormat="1" ht="72" x14ac:dyDescent="0.25">
      <c r="A74" s="33">
        <v>71</v>
      </c>
      <c r="B74" s="33" t="s">
        <v>22</v>
      </c>
      <c r="C74" s="43" t="s">
        <v>256</v>
      </c>
      <c r="D74" s="40" t="s">
        <v>257</v>
      </c>
      <c r="E74" s="40" t="s">
        <v>258</v>
      </c>
      <c r="F74" s="40" t="s">
        <v>15</v>
      </c>
      <c r="G74" s="35" t="s">
        <v>259</v>
      </c>
      <c r="H74" s="35" t="s">
        <v>260</v>
      </c>
      <c r="I74" s="35" t="s">
        <v>260</v>
      </c>
      <c r="J74" s="36" t="s">
        <v>28</v>
      </c>
      <c r="K74" s="36">
        <v>1000</v>
      </c>
      <c r="L74" s="36"/>
      <c r="M74" s="36"/>
      <c r="N74" s="36"/>
      <c r="O74" s="36">
        <v>2331</v>
      </c>
      <c r="P74" s="36"/>
      <c r="Q74" s="36"/>
      <c r="R74" s="36"/>
      <c r="S74" s="36"/>
      <c r="T74" s="36"/>
      <c r="U74" s="36">
        <f t="shared" si="4"/>
        <v>2331000</v>
      </c>
      <c r="V74" s="46" t="str">
        <f t="shared" si="5"/>
        <v>Impressive Biotechnical &amp; Pharmaceuticals</v>
      </c>
    </row>
    <row r="75" spans="1:22" s="37" customFormat="1" ht="36" x14ac:dyDescent="0.25">
      <c r="A75" s="33">
        <v>72</v>
      </c>
      <c r="B75" s="33" t="s">
        <v>57</v>
      </c>
      <c r="C75" s="43" t="s">
        <v>261</v>
      </c>
      <c r="D75" s="36" t="s">
        <v>262</v>
      </c>
      <c r="E75" s="36" t="s">
        <v>89</v>
      </c>
      <c r="F75" s="36" t="s">
        <v>90</v>
      </c>
      <c r="G75" s="35" t="s">
        <v>192</v>
      </c>
      <c r="H75" s="35" t="s">
        <v>62</v>
      </c>
      <c r="I75" s="35" t="s">
        <v>81</v>
      </c>
      <c r="J75" s="36" t="s">
        <v>28</v>
      </c>
      <c r="K75" s="36">
        <v>1000</v>
      </c>
      <c r="L75" s="36"/>
      <c r="M75" s="36"/>
      <c r="N75" s="36"/>
      <c r="O75" s="36"/>
      <c r="P75" s="36"/>
      <c r="Q75" s="36"/>
      <c r="R75" s="36">
        <v>7.7</v>
      </c>
      <c r="S75" s="36"/>
      <c r="T75" s="36"/>
      <c r="U75" s="36">
        <f t="shared" si="4"/>
        <v>7700</v>
      </c>
      <c r="V75" s="46" t="str">
        <f t="shared" si="5"/>
        <v>Smakz Enterptises</v>
      </c>
    </row>
    <row r="76" spans="1:22" s="37" customFormat="1" ht="18.75" x14ac:dyDescent="0.25">
      <c r="A76" s="33">
        <v>73</v>
      </c>
      <c r="B76" s="33" t="s">
        <v>57</v>
      </c>
      <c r="C76" s="43" t="s">
        <v>263</v>
      </c>
      <c r="D76" s="36" t="s">
        <v>263</v>
      </c>
      <c r="E76" s="36" t="s">
        <v>89</v>
      </c>
      <c r="F76" s="36" t="s">
        <v>90</v>
      </c>
      <c r="G76" s="35" t="s">
        <v>197</v>
      </c>
      <c r="H76" s="35" t="s">
        <v>208</v>
      </c>
      <c r="I76" s="35" t="s">
        <v>208</v>
      </c>
      <c r="J76" s="36" t="s">
        <v>28</v>
      </c>
      <c r="K76" s="36">
        <v>15000</v>
      </c>
      <c r="L76" s="36"/>
      <c r="M76" s="36"/>
      <c r="N76" s="36"/>
      <c r="O76" s="36"/>
      <c r="P76" s="36"/>
      <c r="Q76" s="36"/>
      <c r="R76" s="36">
        <v>0.95</v>
      </c>
      <c r="S76" s="36"/>
      <c r="T76" s="36"/>
      <c r="U76" s="36">
        <f t="shared" si="4"/>
        <v>14250</v>
      </c>
      <c r="V76" s="46" t="str">
        <f t="shared" si="5"/>
        <v>Smakz Enterptises</v>
      </c>
    </row>
    <row r="77" spans="1:22" s="37" customFormat="1" ht="45" x14ac:dyDescent="0.25">
      <c r="A77" s="33">
        <v>74</v>
      </c>
      <c r="B77" s="33" t="s">
        <v>22</v>
      </c>
      <c r="C77" s="43" t="s">
        <v>264</v>
      </c>
      <c r="D77" s="40" t="s">
        <v>265</v>
      </c>
      <c r="E77" s="40" t="s">
        <v>266</v>
      </c>
      <c r="F77" s="40" t="s">
        <v>13</v>
      </c>
      <c r="G77" s="35" t="s">
        <v>267</v>
      </c>
      <c r="H77" s="40" t="s">
        <v>268</v>
      </c>
      <c r="I77" s="35" t="s">
        <v>250</v>
      </c>
      <c r="J77" s="36" t="s">
        <v>28</v>
      </c>
      <c r="K77" s="36">
        <v>5000</v>
      </c>
      <c r="L77" s="36"/>
      <c r="M77" s="36">
        <v>49.5</v>
      </c>
      <c r="N77" s="36"/>
      <c r="O77" s="36"/>
      <c r="P77" s="36"/>
      <c r="Q77" s="36"/>
      <c r="R77" s="36"/>
      <c r="S77" s="36"/>
      <c r="T77" s="36"/>
      <c r="U77" s="36">
        <f t="shared" si="4"/>
        <v>247500</v>
      </c>
      <c r="V77" s="46" t="str">
        <f t="shared" si="5"/>
        <v>Ali Traders</v>
      </c>
    </row>
    <row r="78" spans="1:22" s="37" customFormat="1" ht="72" x14ac:dyDescent="0.25">
      <c r="A78" s="33">
        <v>75</v>
      </c>
      <c r="B78" s="33" t="s">
        <v>269</v>
      </c>
      <c r="C78" s="43" t="s">
        <v>270</v>
      </c>
      <c r="D78" s="40" t="s">
        <v>271</v>
      </c>
      <c r="E78" s="40" t="s">
        <v>45</v>
      </c>
      <c r="F78" s="40" t="s">
        <v>16</v>
      </c>
      <c r="G78" s="38">
        <v>0.05</v>
      </c>
      <c r="H78" s="35" t="s">
        <v>272</v>
      </c>
      <c r="I78" s="35" t="s">
        <v>272</v>
      </c>
      <c r="J78" s="34" t="s">
        <v>28</v>
      </c>
      <c r="K78" s="34">
        <v>1000</v>
      </c>
      <c r="L78" s="36"/>
      <c r="M78" s="36"/>
      <c r="N78" s="36"/>
      <c r="O78" s="36"/>
      <c r="P78" s="36">
        <v>87.65</v>
      </c>
      <c r="Q78" s="36"/>
      <c r="R78" s="36"/>
      <c r="S78" s="36"/>
      <c r="T78" s="36"/>
      <c r="U78" s="36">
        <f t="shared" si="4"/>
        <v>87650</v>
      </c>
      <c r="V78" s="46" t="str">
        <f t="shared" si="5"/>
        <v>Rehman Trading Company</v>
      </c>
    </row>
    <row r="79" spans="1:22" s="37" customFormat="1" ht="72" x14ac:dyDescent="0.25">
      <c r="A79" s="33">
        <v>76</v>
      </c>
      <c r="B79" s="33" t="s">
        <v>269</v>
      </c>
      <c r="C79" s="43" t="s">
        <v>270</v>
      </c>
      <c r="D79" s="40" t="s">
        <v>273</v>
      </c>
      <c r="E79" s="40" t="s">
        <v>45</v>
      </c>
      <c r="F79" s="40" t="s">
        <v>16</v>
      </c>
      <c r="G79" s="38">
        <v>0.05</v>
      </c>
      <c r="H79" s="35" t="s">
        <v>274</v>
      </c>
      <c r="I79" s="35" t="s">
        <v>274</v>
      </c>
      <c r="J79" s="34" t="s">
        <v>28</v>
      </c>
      <c r="K79" s="34">
        <v>500</v>
      </c>
      <c r="L79" s="36"/>
      <c r="M79" s="36"/>
      <c r="N79" s="36"/>
      <c r="O79" s="36"/>
      <c r="P79" s="36">
        <v>72.45</v>
      </c>
      <c r="Q79" s="36"/>
      <c r="R79" s="36"/>
      <c r="S79" s="36"/>
      <c r="T79" s="36"/>
      <c r="U79" s="36">
        <f t="shared" si="4"/>
        <v>36225</v>
      </c>
      <c r="V79" s="46" t="str">
        <f t="shared" si="5"/>
        <v>Rehman Trading Company</v>
      </c>
    </row>
    <row r="80" spans="1:22" s="37" customFormat="1" ht="90" x14ac:dyDescent="0.25">
      <c r="A80" s="33">
        <v>77</v>
      </c>
      <c r="B80" s="33" t="s">
        <v>269</v>
      </c>
      <c r="C80" s="43" t="s">
        <v>275</v>
      </c>
      <c r="D80" s="40" t="s">
        <v>276</v>
      </c>
      <c r="E80" s="40" t="s">
        <v>45</v>
      </c>
      <c r="F80" s="40" t="s">
        <v>16</v>
      </c>
      <c r="G80" s="35" t="s">
        <v>277</v>
      </c>
      <c r="H80" s="35" t="s">
        <v>278</v>
      </c>
      <c r="I80" s="35" t="s">
        <v>278</v>
      </c>
      <c r="J80" s="34" t="s">
        <v>28</v>
      </c>
      <c r="K80" s="34">
        <v>1000</v>
      </c>
      <c r="L80" s="36"/>
      <c r="M80" s="36"/>
      <c r="N80" s="36"/>
      <c r="O80" s="36"/>
      <c r="P80" s="36">
        <v>80.400000000000006</v>
      </c>
      <c r="Q80" s="36"/>
      <c r="R80" s="36"/>
      <c r="S80" s="36"/>
      <c r="T80" s="36"/>
      <c r="U80" s="36">
        <f t="shared" si="4"/>
        <v>80400</v>
      </c>
      <c r="V80" s="46" t="str">
        <f t="shared" si="5"/>
        <v>Rehman Trading Company</v>
      </c>
    </row>
    <row r="81" spans="1:22" s="37" customFormat="1" ht="90" x14ac:dyDescent="0.25">
      <c r="A81" s="33">
        <v>78</v>
      </c>
      <c r="B81" s="33" t="s">
        <v>269</v>
      </c>
      <c r="C81" s="43" t="s">
        <v>275</v>
      </c>
      <c r="D81" s="40" t="s">
        <v>279</v>
      </c>
      <c r="E81" s="40" t="s">
        <v>45</v>
      </c>
      <c r="F81" s="40" t="s">
        <v>16</v>
      </c>
      <c r="G81" s="35" t="s">
        <v>280</v>
      </c>
      <c r="H81" s="35" t="s">
        <v>281</v>
      </c>
      <c r="I81" s="35" t="s">
        <v>281</v>
      </c>
      <c r="J81" s="34" t="s">
        <v>28</v>
      </c>
      <c r="K81" s="34">
        <v>500</v>
      </c>
      <c r="L81" s="36"/>
      <c r="M81" s="36"/>
      <c r="N81" s="36"/>
      <c r="O81" s="36"/>
      <c r="P81" s="36">
        <v>67.14</v>
      </c>
      <c r="Q81" s="36"/>
      <c r="R81" s="36"/>
      <c r="S81" s="36"/>
      <c r="T81" s="36"/>
      <c r="U81" s="36">
        <f t="shared" si="4"/>
        <v>33570</v>
      </c>
      <c r="V81" s="46" t="str">
        <f t="shared" si="5"/>
        <v>Rehman Trading Company</v>
      </c>
    </row>
    <row r="82" spans="1:22" s="37" customFormat="1" ht="37.5" x14ac:dyDescent="0.25">
      <c r="A82" s="33">
        <v>79</v>
      </c>
      <c r="B82" s="33" t="s">
        <v>269</v>
      </c>
      <c r="C82" s="43" t="s">
        <v>282</v>
      </c>
      <c r="D82" s="40" t="s">
        <v>283</v>
      </c>
      <c r="E82" s="40" t="s">
        <v>45</v>
      </c>
      <c r="F82" s="40" t="s">
        <v>16</v>
      </c>
      <c r="G82" s="38">
        <v>0.1</v>
      </c>
      <c r="H82" s="35" t="s">
        <v>284</v>
      </c>
      <c r="I82" s="35" t="s">
        <v>284</v>
      </c>
      <c r="J82" s="34" t="s">
        <v>28</v>
      </c>
      <c r="K82" s="34">
        <v>1000</v>
      </c>
      <c r="L82" s="36"/>
      <c r="M82" s="36"/>
      <c r="N82" s="36"/>
      <c r="O82" s="36"/>
      <c r="P82" s="36">
        <v>101.05</v>
      </c>
      <c r="Q82" s="36"/>
      <c r="R82" s="36"/>
      <c r="S82" s="36"/>
      <c r="T82" s="36"/>
      <c r="U82" s="36">
        <f t="shared" si="4"/>
        <v>101050</v>
      </c>
      <c r="V82" s="46" t="str">
        <f t="shared" si="5"/>
        <v>Rehman Trading Company</v>
      </c>
    </row>
    <row r="83" spans="1:22" s="37" customFormat="1" ht="37.5" x14ac:dyDescent="0.25">
      <c r="A83" s="33">
        <v>80</v>
      </c>
      <c r="B83" s="33" t="s">
        <v>269</v>
      </c>
      <c r="C83" s="43" t="s">
        <v>282</v>
      </c>
      <c r="D83" s="40" t="s">
        <v>285</v>
      </c>
      <c r="E83" s="40" t="s">
        <v>45</v>
      </c>
      <c r="F83" s="40" t="s">
        <v>16</v>
      </c>
      <c r="G83" s="38">
        <v>0.1</v>
      </c>
      <c r="H83" s="35" t="s">
        <v>286</v>
      </c>
      <c r="I83" s="35" t="s">
        <v>286</v>
      </c>
      <c r="J83" s="34" t="s">
        <v>28</v>
      </c>
      <c r="K83" s="34">
        <v>500</v>
      </c>
      <c r="L83" s="36"/>
      <c r="M83" s="36"/>
      <c r="N83" s="36"/>
      <c r="O83" s="36"/>
      <c r="P83" s="36">
        <v>75.23</v>
      </c>
      <c r="Q83" s="36"/>
      <c r="R83" s="36"/>
      <c r="S83" s="36"/>
      <c r="T83" s="36"/>
      <c r="U83" s="36">
        <f t="shared" si="4"/>
        <v>37615</v>
      </c>
      <c r="V83" s="46" t="str">
        <f t="shared" si="5"/>
        <v>Rehman Trading Company</v>
      </c>
    </row>
    <row r="84" spans="1:22" s="37" customFormat="1" ht="36" x14ac:dyDescent="0.25">
      <c r="A84" s="33">
        <v>81</v>
      </c>
      <c r="B84" s="33" t="s">
        <v>269</v>
      </c>
      <c r="C84" s="43" t="s">
        <v>282</v>
      </c>
      <c r="D84" s="40" t="s">
        <v>287</v>
      </c>
      <c r="E84" s="40" t="s">
        <v>248</v>
      </c>
      <c r="F84" s="40" t="s">
        <v>13</v>
      </c>
      <c r="G84" s="35">
        <v>0.25</v>
      </c>
      <c r="H84" s="35" t="s">
        <v>288</v>
      </c>
      <c r="I84" s="35" t="s">
        <v>288</v>
      </c>
      <c r="J84" s="36" t="s">
        <v>28</v>
      </c>
      <c r="K84" s="36">
        <v>1000</v>
      </c>
      <c r="L84" s="36"/>
      <c r="M84" s="36">
        <v>21.46</v>
      </c>
      <c r="N84" s="36"/>
      <c r="O84" s="36"/>
      <c r="P84" s="36"/>
      <c r="Q84" s="36"/>
      <c r="R84" s="36"/>
      <c r="S84" s="36"/>
      <c r="T84" s="36"/>
      <c r="U84" s="36">
        <f t="shared" si="4"/>
        <v>21460</v>
      </c>
      <c r="V84" s="46" t="str">
        <f t="shared" si="5"/>
        <v>Ali Traders</v>
      </c>
    </row>
    <row r="85" spans="1:22" s="37" customFormat="1" ht="72" x14ac:dyDescent="0.25">
      <c r="A85" s="33">
        <v>82</v>
      </c>
      <c r="B85" s="33" t="s">
        <v>269</v>
      </c>
      <c r="C85" s="43" t="s">
        <v>289</v>
      </c>
      <c r="D85" s="40" t="s">
        <v>290</v>
      </c>
      <c r="E85" s="40" t="s">
        <v>45</v>
      </c>
      <c r="F85" s="40" t="s">
        <v>16</v>
      </c>
      <c r="G85" s="39">
        <v>8.9999999999999993E-3</v>
      </c>
      <c r="H85" s="35" t="s">
        <v>281</v>
      </c>
      <c r="I85" s="35" t="s">
        <v>281</v>
      </c>
      <c r="J85" s="34" t="s">
        <v>28</v>
      </c>
      <c r="K85" s="34">
        <v>1000</v>
      </c>
      <c r="L85" s="36"/>
      <c r="M85" s="36"/>
      <c r="N85" s="36"/>
      <c r="O85" s="36"/>
      <c r="P85" s="36">
        <v>59.37</v>
      </c>
      <c r="Q85" s="36"/>
      <c r="R85" s="36"/>
      <c r="S85" s="36"/>
      <c r="T85" s="36"/>
      <c r="U85" s="36">
        <f t="shared" si="4"/>
        <v>59370</v>
      </c>
      <c r="V85" s="46" t="str">
        <f t="shared" si="5"/>
        <v>Rehman Trading Company</v>
      </c>
    </row>
    <row r="86" spans="1:22" s="37" customFormat="1" ht="72" x14ac:dyDescent="0.25">
      <c r="A86" s="33">
        <v>83</v>
      </c>
      <c r="B86" s="33" t="s">
        <v>269</v>
      </c>
      <c r="C86" s="43" t="s">
        <v>291</v>
      </c>
      <c r="D86" s="40" t="s">
        <v>292</v>
      </c>
      <c r="E86" s="40" t="s">
        <v>45</v>
      </c>
      <c r="F86" s="40" t="s">
        <v>16</v>
      </c>
      <c r="G86" s="35" t="s">
        <v>293</v>
      </c>
      <c r="H86" s="35" t="s">
        <v>281</v>
      </c>
      <c r="I86" s="35" t="s">
        <v>281</v>
      </c>
      <c r="J86" s="34" t="s">
        <v>28</v>
      </c>
      <c r="K86" s="34">
        <v>1000</v>
      </c>
      <c r="L86" s="36"/>
      <c r="M86" s="36"/>
      <c r="N86" s="36"/>
      <c r="O86" s="36"/>
      <c r="P86" s="36">
        <v>73.02</v>
      </c>
      <c r="Q86" s="36"/>
      <c r="R86" s="36"/>
      <c r="S86" s="36"/>
      <c r="T86" s="36"/>
      <c r="U86" s="36">
        <f t="shared" si="4"/>
        <v>73020</v>
      </c>
      <c r="V86" s="46" t="str">
        <f t="shared" si="5"/>
        <v>Rehman Trading Company</v>
      </c>
    </row>
    <row r="87" spans="1:22" s="37" customFormat="1" ht="72" x14ac:dyDescent="0.25">
      <c r="A87" s="33">
        <v>84</v>
      </c>
      <c r="B87" s="33" t="s">
        <v>269</v>
      </c>
      <c r="C87" s="43" t="s">
        <v>289</v>
      </c>
      <c r="D87" s="40" t="s">
        <v>294</v>
      </c>
      <c r="E87" s="40" t="s">
        <v>45</v>
      </c>
      <c r="F87" s="40" t="s">
        <v>16</v>
      </c>
      <c r="G87" s="39">
        <v>8.9999999999999993E-3</v>
      </c>
      <c r="H87" s="35" t="s">
        <v>295</v>
      </c>
      <c r="I87" s="35" t="s">
        <v>295</v>
      </c>
      <c r="J87" s="34" t="s">
        <v>28</v>
      </c>
      <c r="K87" s="34">
        <v>500</v>
      </c>
      <c r="L87" s="36"/>
      <c r="M87" s="36"/>
      <c r="N87" s="36"/>
      <c r="O87" s="36"/>
      <c r="P87" s="36">
        <v>46.06</v>
      </c>
      <c r="Q87" s="36"/>
      <c r="R87" s="36"/>
      <c r="S87" s="36"/>
      <c r="T87" s="36"/>
      <c r="U87" s="36">
        <f t="shared" si="4"/>
        <v>23030</v>
      </c>
      <c r="V87" s="46" t="str">
        <f t="shared" si="5"/>
        <v>Rehman Trading Company</v>
      </c>
    </row>
    <row r="88" spans="1:22" s="37" customFormat="1" ht="90" x14ac:dyDescent="0.25">
      <c r="A88" s="33">
        <v>85</v>
      </c>
      <c r="B88" s="33" t="s">
        <v>47</v>
      </c>
      <c r="C88" s="43" t="s">
        <v>296</v>
      </c>
      <c r="D88" s="40" t="s">
        <v>297</v>
      </c>
      <c r="E88" s="40" t="s">
        <v>50</v>
      </c>
      <c r="F88" s="40" t="s">
        <v>12</v>
      </c>
      <c r="G88" s="35" t="s">
        <v>298</v>
      </c>
      <c r="H88" s="40" t="s">
        <v>299</v>
      </c>
      <c r="I88" s="35" t="s">
        <v>295</v>
      </c>
      <c r="J88" s="36" t="s">
        <v>28</v>
      </c>
      <c r="K88" s="36">
        <v>2000</v>
      </c>
      <c r="L88" s="36">
        <v>149.94</v>
      </c>
      <c r="M88" s="36"/>
      <c r="N88" s="36"/>
      <c r="O88" s="36"/>
      <c r="P88" s="36"/>
      <c r="Q88" s="36"/>
      <c r="R88" s="36"/>
      <c r="S88" s="36"/>
      <c r="T88" s="36"/>
      <c r="U88" s="36">
        <f t="shared" si="4"/>
        <v>299880</v>
      </c>
      <c r="V88" s="46" t="str">
        <f t="shared" si="5"/>
        <v>A.K Enterprises</v>
      </c>
    </row>
    <row r="89" spans="1:22" s="37" customFormat="1" ht="30" x14ac:dyDescent="0.25">
      <c r="A89" s="33">
        <v>86</v>
      </c>
      <c r="B89" s="33" t="s">
        <v>47</v>
      </c>
      <c r="C89" s="43" t="s">
        <v>300</v>
      </c>
      <c r="D89" s="40" t="s">
        <v>301</v>
      </c>
      <c r="E89" s="40" t="s">
        <v>50</v>
      </c>
      <c r="F89" s="40" t="s">
        <v>12</v>
      </c>
      <c r="G89" s="35" t="s">
        <v>302</v>
      </c>
      <c r="H89" s="35" t="s">
        <v>167</v>
      </c>
      <c r="I89" s="35" t="s">
        <v>167</v>
      </c>
      <c r="J89" s="36" t="s">
        <v>28</v>
      </c>
      <c r="K89" s="36">
        <v>2000</v>
      </c>
      <c r="L89" s="36">
        <v>255.34</v>
      </c>
      <c r="M89" s="36"/>
      <c r="N89" s="36"/>
      <c r="O89" s="36"/>
      <c r="P89" s="36"/>
      <c r="Q89" s="36"/>
      <c r="R89" s="36"/>
      <c r="S89" s="36"/>
      <c r="T89" s="36"/>
      <c r="U89" s="36">
        <f t="shared" si="4"/>
        <v>510680</v>
      </c>
      <c r="V89" s="46" t="str">
        <f t="shared" si="5"/>
        <v>A.K Enterprises</v>
      </c>
    </row>
    <row r="90" spans="1:22" s="37" customFormat="1" ht="36" x14ac:dyDescent="0.25">
      <c r="A90" s="33">
        <v>87</v>
      </c>
      <c r="B90" s="33" t="s">
        <v>303</v>
      </c>
      <c r="C90" s="43" t="s">
        <v>304</v>
      </c>
      <c r="D90" s="40" t="s">
        <v>305</v>
      </c>
      <c r="E90" s="40" t="s">
        <v>50</v>
      </c>
      <c r="F90" s="40" t="s">
        <v>12</v>
      </c>
      <c r="G90" s="35" t="s">
        <v>306</v>
      </c>
      <c r="H90" s="35" t="s">
        <v>307</v>
      </c>
      <c r="I90" s="35" t="s">
        <v>307</v>
      </c>
      <c r="J90" s="36" t="s">
        <v>28</v>
      </c>
      <c r="K90" s="36">
        <v>500</v>
      </c>
      <c r="L90" s="36">
        <v>30.6</v>
      </c>
      <c r="M90" s="36"/>
      <c r="N90" s="36"/>
      <c r="O90" s="36"/>
      <c r="P90" s="36"/>
      <c r="Q90" s="36"/>
      <c r="R90" s="36"/>
      <c r="S90" s="36"/>
      <c r="T90" s="36"/>
      <c r="U90" s="36">
        <f t="shared" si="4"/>
        <v>15300</v>
      </c>
      <c r="V90" s="46" t="str">
        <f t="shared" si="5"/>
        <v>A.K Enterprises</v>
      </c>
    </row>
    <row r="91" spans="1:22" s="37" customFormat="1" ht="36" x14ac:dyDescent="0.25">
      <c r="A91" s="33">
        <v>88</v>
      </c>
      <c r="B91" s="33" t="s">
        <v>303</v>
      </c>
      <c r="C91" s="43" t="s">
        <v>308</v>
      </c>
      <c r="D91" s="40" t="s">
        <v>309</v>
      </c>
      <c r="E91" s="40" t="s">
        <v>50</v>
      </c>
      <c r="F91" s="40" t="s">
        <v>12</v>
      </c>
      <c r="G91" s="35" t="s">
        <v>310</v>
      </c>
      <c r="H91" s="40" t="s">
        <v>311</v>
      </c>
      <c r="I91" s="35" t="s">
        <v>312</v>
      </c>
      <c r="J91" s="36" t="s">
        <v>28</v>
      </c>
      <c r="K91" s="36">
        <v>100</v>
      </c>
      <c r="L91" s="36">
        <v>29.75</v>
      </c>
      <c r="M91" s="36"/>
      <c r="N91" s="36"/>
      <c r="O91" s="36"/>
      <c r="P91" s="36"/>
      <c r="Q91" s="36"/>
      <c r="R91" s="36"/>
      <c r="S91" s="36"/>
      <c r="T91" s="36"/>
      <c r="U91" s="36">
        <f t="shared" si="4"/>
        <v>2975</v>
      </c>
      <c r="V91" s="46" t="str">
        <f t="shared" si="5"/>
        <v>A.K Enterprises</v>
      </c>
    </row>
    <row r="92" spans="1:22" s="37" customFormat="1" ht="36" x14ac:dyDescent="0.25">
      <c r="A92" s="33">
        <v>89</v>
      </c>
      <c r="B92" s="33" t="s">
        <v>57</v>
      </c>
      <c r="C92" s="43" t="s">
        <v>313</v>
      </c>
      <c r="D92" s="40" t="s">
        <v>314</v>
      </c>
      <c r="E92" s="40" t="s">
        <v>50</v>
      </c>
      <c r="F92" s="40" t="s">
        <v>12</v>
      </c>
      <c r="G92" s="35"/>
      <c r="H92" s="35" t="s">
        <v>62</v>
      </c>
      <c r="I92" s="35" t="s">
        <v>81</v>
      </c>
      <c r="J92" s="36" t="s">
        <v>28</v>
      </c>
      <c r="K92" s="36">
        <v>2000</v>
      </c>
      <c r="L92" s="36">
        <v>10.77</v>
      </c>
      <c r="M92" s="36"/>
      <c r="N92" s="36"/>
      <c r="O92" s="36"/>
      <c r="P92" s="36"/>
      <c r="Q92" s="36"/>
      <c r="R92" s="36"/>
      <c r="S92" s="36"/>
      <c r="T92" s="36"/>
      <c r="U92" s="36">
        <f t="shared" si="4"/>
        <v>21540</v>
      </c>
      <c r="V92" s="46" t="str">
        <f t="shared" si="5"/>
        <v>A.K Enterprises</v>
      </c>
    </row>
    <row r="93" spans="1:22" s="37" customFormat="1" ht="36" x14ac:dyDescent="0.25">
      <c r="A93" s="33">
        <v>90</v>
      </c>
      <c r="B93" s="33" t="s">
        <v>47</v>
      </c>
      <c r="C93" s="43" t="s">
        <v>313</v>
      </c>
      <c r="D93" s="40" t="s">
        <v>315</v>
      </c>
      <c r="E93" s="40" t="s">
        <v>50</v>
      </c>
      <c r="F93" s="40" t="s">
        <v>12</v>
      </c>
      <c r="G93" s="35" t="s">
        <v>316</v>
      </c>
      <c r="H93" s="35" t="s">
        <v>167</v>
      </c>
      <c r="I93" s="35" t="s">
        <v>167</v>
      </c>
      <c r="J93" s="36" t="s">
        <v>28</v>
      </c>
      <c r="K93" s="36">
        <v>2000</v>
      </c>
      <c r="L93" s="36">
        <v>153</v>
      </c>
      <c r="M93" s="36"/>
      <c r="N93" s="36"/>
      <c r="O93" s="36"/>
      <c r="P93" s="36"/>
      <c r="Q93" s="36"/>
      <c r="R93" s="36"/>
      <c r="S93" s="36"/>
      <c r="T93" s="36"/>
      <c r="U93" s="36">
        <f t="shared" si="4"/>
        <v>306000</v>
      </c>
      <c r="V93" s="46" t="str">
        <f t="shared" si="5"/>
        <v>A.K Enterprises</v>
      </c>
    </row>
    <row r="94" spans="1:22" s="37" customFormat="1" ht="72" x14ac:dyDescent="0.25">
      <c r="A94" s="33">
        <v>91</v>
      </c>
      <c r="B94" s="33" t="s">
        <v>57</v>
      </c>
      <c r="C94" s="43" t="s">
        <v>317</v>
      </c>
      <c r="D94" s="40" t="s">
        <v>318</v>
      </c>
      <c r="E94" s="40" t="s">
        <v>50</v>
      </c>
      <c r="F94" s="40" t="s">
        <v>12</v>
      </c>
      <c r="G94" s="35"/>
      <c r="H94" s="35" t="s">
        <v>81</v>
      </c>
      <c r="I94" s="35" t="s">
        <v>81</v>
      </c>
      <c r="J94" s="36" t="s">
        <v>28</v>
      </c>
      <c r="K94" s="36">
        <v>1000</v>
      </c>
      <c r="L94" s="36">
        <v>13.73</v>
      </c>
      <c r="M94" s="36"/>
      <c r="N94" s="36"/>
      <c r="O94" s="36"/>
      <c r="P94" s="36"/>
      <c r="Q94" s="36"/>
      <c r="R94" s="36"/>
      <c r="S94" s="36"/>
      <c r="T94" s="36"/>
      <c r="U94" s="36">
        <f t="shared" si="4"/>
        <v>13730</v>
      </c>
      <c r="V94" s="46" t="str">
        <f t="shared" si="5"/>
        <v>A.K Enterprises</v>
      </c>
    </row>
    <row r="95" spans="1:22" s="37" customFormat="1" ht="36" x14ac:dyDescent="0.25">
      <c r="A95" s="33">
        <v>92</v>
      </c>
      <c r="B95" s="33" t="s">
        <v>57</v>
      </c>
      <c r="C95" s="43" t="s">
        <v>313</v>
      </c>
      <c r="D95" s="40" t="s">
        <v>314</v>
      </c>
      <c r="E95" s="40" t="s">
        <v>50</v>
      </c>
      <c r="F95" s="40" t="s">
        <v>12</v>
      </c>
      <c r="G95" s="35"/>
      <c r="H95" s="35" t="s">
        <v>62</v>
      </c>
      <c r="I95" s="35" t="s">
        <v>81</v>
      </c>
      <c r="J95" s="36" t="s">
        <v>28</v>
      </c>
      <c r="K95" s="36">
        <v>1000</v>
      </c>
      <c r="L95" s="36">
        <v>10.77</v>
      </c>
      <c r="M95" s="36"/>
      <c r="N95" s="36"/>
      <c r="O95" s="36"/>
      <c r="P95" s="36"/>
      <c r="Q95" s="36"/>
      <c r="R95" s="36"/>
      <c r="S95" s="36"/>
      <c r="T95" s="36"/>
      <c r="U95" s="36">
        <f t="shared" si="4"/>
        <v>10770</v>
      </c>
      <c r="V95" s="46" t="str">
        <f t="shared" si="5"/>
        <v>A.K Enterprises</v>
      </c>
    </row>
    <row r="96" spans="1:22" s="37" customFormat="1" ht="234" x14ac:dyDescent="0.25">
      <c r="A96" s="33">
        <v>93</v>
      </c>
      <c r="B96" s="33" t="s">
        <v>319</v>
      </c>
      <c r="C96" s="43" t="s">
        <v>320</v>
      </c>
      <c r="D96" s="40" t="s">
        <v>321</v>
      </c>
      <c r="E96" s="40" t="s">
        <v>50</v>
      </c>
      <c r="F96" s="40" t="s">
        <v>12</v>
      </c>
      <c r="G96" s="35"/>
      <c r="H96" s="35" t="s">
        <v>167</v>
      </c>
      <c r="I96" s="35" t="s">
        <v>167</v>
      </c>
      <c r="J96" s="36" t="s">
        <v>28</v>
      </c>
      <c r="K96" s="36">
        <v>500</v>
      </c>
      <c r="L96" s="36">
        <v>158.27000000000001</v>
      </c>
      <c r="M96" s="36"/>
      <c r="N96" s="36"/>
      <c r="O96" s="36"/>
      <c r="P96" s="36"/>
      <c r="Q96" s="36"/>
      <c r="R96" s="36"/>
      <c r="S96" s="36"/>
      <c r="T96" s="36"/>
      <c r="U96" s="36">
        <f t="shared" si="4"/>
        <v>79135</v>
      </c>
      <c r="V96" s="46" t="str">
        <f t="shared" si="5"/>
        <v>A.K Enterprises</v>
      </c>
    </row>
    <row r="97" spans="1:22" s="37" customFormat="1" ht="255" x14ac:dyDescent="0.25">
      <c r="A97" s="33">
        <v>94</v>
      </c>
      <c r="B97" s="33" t="s">
        <v>57</v>
      </c>
      <c r="C97" s="43" t="s">
        <v>320</v>
      </c>
      <c r="D97" s="40" t="s">
        <v>322</v>
      </c>
      <c r="E97" s="40" t="s">
        <v>50</v>
      </c>
      <c r="F97" s="40" t="s">
        <v>12</v>
      </c>
      <c r="G97" s="35" t="s">
        <v>323</v>
      </c>
      <c r="H97" s="35" t="s">
        <v>81</v>
      </c>
      <c r="I97" s="35" t="s">
        <v>81</v>
      </c>
      <c r="J97" s="36" t="s">
        <v>28</v>
      </c>
      <c r="K97" s="36">
        <v>1000</v>
      </c>
      <c r="L97" s="36">
        <v>7.7</v>
      </c>
      <c r="M97" s="36"/>
      <c r="N97" s="36"/>
      <c r="O97" s="36"/>
      <c r="P97" s="36"/>
      <c r="Q97" s="36"/>
      <c r="R97" s="36"/>
      <c r="S97" s="36"/>
      <c r="T97" s="36"/>
      <c r="U97" s="36">
        <f t="shared" si="4"/>
        <v>7700</v>
      </c>
      <c r="V97" s="46" t="str">
        <f t="shared" si="5"/>
        <v>A.K Enterprises</v>
      </c>
    </row>
    <row r="98" spans="1:22" s="37" customFormat="1" ht="108" x14ac:dyDescent="0.25">
      <c r="A98" s="33">
        <v>95</v>
      </c>
      <c r="B98" s="33" t="s">
        <v>47</v>
      </c>
      <c r="C98" s="43" t="s">
        <v>324</v>
      </c>
      <c r="D98" s="40" t="s">
        <v>325</v>
      </c>
      <c r="E98" s="40" t="s">
        <v>109</v>
      </c>
      <c r="F98" s="40" t="s">
        <v>13</v>
      </c>
      <c r="G98" s="35" t="s">
        <v>316</v>
      </c>
      <c r="H98" s="35"/>
      <c r="I98" s="35" t="s">
        <v>167</v>
      </c>
      <c r="J98" s="36" t="s">
        <v>28</v>
      </c>
      <c r="K98" s="36">
        <v>500</v>
      </c>
      <c r="L98" s="36"/>
      <c r="M98" s="36">
        <v>175</v>
      </c>
      <c r="N98" s="36"/>
      <c r="O98" s="36"/>
      <c r="P98" s="36"/>
      <c r="Q98" s="36"/>
      <c r="R98" s="36"/>
      <c r="S98" s="36"/>
      <c r="T98" s="36"/>
      <c r="U98" s="36">
        <f t="shared" si="4"/>
        <v>87500</v>
      </c>
      <c r="V98" s="46" t="str">
        <f t="shared" si="5"/>
        <v>Ali Traders</v>
      </c>
    </row>
    <row r="99" spans="1:22" s="37" customFormat="1" ht="75" x14ac:dyDescent="0.25">
      <c r="A99" s="33">
        <v>96</v>
      </c>
      <c r="B99" s="33" t="s">
        <v>326</v>
      </c>
      <c r="C99" s="43" t="s">
        <v>327</v>
      </c>
      <c r="D99" s="40" t="s">
        <v>328</v>
      </c>
      <c r="E99" s="40" t="s">
        <v>329</v>
      </c>
      <c r="F99" s="40" t="s">
        <v>13</v>
      </c>
      <c r="G99" s="35" t="s">
        <v>330</v>
      </c>
      <c r="H99" s="35" t="s">
        <v>331</v>
      </c>
      <c r="I99" s="35" t="s">
        <v>331</v>
      </c>
      <c r="J99" s="36" t="s">
        <v>28</v>
      </c>
      <c r="K99" s="36">
        <v>5000</v>
      </c>
      <c r="L99" s="36"/>
      <c r="M99" s="36">
        <v>7.5</v>
      </c>
      <c r="N99" s="36"/>
      <c r="O99" s="36"/>
      <c r="P99" s="36"/>
      <c r="Q99" s="36"/>
      <c r="R99" s="36"/>
      <c r="S99" s="36"/>
      <c r="T99" s="36"/>
      <c r="U99" s="36">
        <f t="shared" si="4"/>
        <v>37500</v>
      </c>
      <c r="V99" s="46" t="str">
        <f t="shared" si="5"/>
        <v>Ali Traders</v>
      </c>
    </row>
    <row r="100" spans="1:22" s="37" customFormat="1" ht="54" x14ac:dyDescent="0.25">
      <c r="A100" s="33">
        <v>97</v>
      </c>
      <c r="B100" s="33" t="s">
        <v>22</v>
      </c>
      <c r="C100" s="43" t="s">
        <v>332</v>
      </c>
      <c r="D100" s="40" t="s">
        <v>333</v>
      </c>
      <c r="E100" s="40" t="s">
        <v>131</v>
      </c>
      <c r="F100" s="36" t="s">
        <v>121</v>
      </c>
      <c r="G100" s="35" t="s">
        <v>334</v>
      </c>
      <c r="H100" s="35" t="s">
        <v>335</v>
      </c>
      <c r="I100" s="35" t="s">
        <v>157</v>
      </c>
      <c r="J100" s="36" t="s">
        <v>28</v>
      </c>
      <c r="K100" s="36">
        <v>1000</v>
      </c>
      <c r="L100" s="36"/>
      <c r="M100" s="36"/>
      <c r="N100" s="36"/>
      <c r="O100" s="36"/>
      <c r="P100" s="36"/>
      <c r="Q100" s="36"/>
      <c r="R100" s="36"/>
      <c r="S100" s="36"/>
      <c r="T100" s="36">
        <v>145</v>
      </c>
      <c r="U100" s="36">
        <f t="shared" si="4"/>
        <v>145000</v>
      </c>
      <c r="V100" s="46" t="str">
        <f t="shared" si="5"/>
        <v>Yasir Distibution</v>
      </c>
    </row>
    <row r="101" spans="1:22" s="37" customFormat="1" ht="37.5" x14ac:dyDescent="0.25">
      <c r="A101" s="33">
        <v>98</v>
      </c>
      <c r="B101" s="33" t="s">
        <v>137</v>
      </c>
      <c r="C101" s="43" t="s">
        <v>336</v>
      </c>
      <c r="D101" s="40" t="s">
        <v>337</v>
      </c>
      <c r="E101" s="40" t="s">
        <v>136</v>
      </c>
      <c r="F101" s="40" t="s">
        <v>14</v>
      </c>
      <c r="G101" s="38">
        <v>0.01</v>
      </c>
      <c r="H101" s="40" t="s">
        <v>338</v>
      </c>
      <c r="I101" s="35" t="s">
        <v>123</v>
      </c>
      <c r="J101" s="34" t="s">
        <v>28</v>
      </c>
      <c r="K101" s="34">
        <v>300</v>
      </c>
      <c r="L101" s="36"/>
      <c r="M101" s="36"/>
      <c r="N101" s="36">
        <v>162</v>
      </c>
      <c r="O101" s="36"/>
      <c r="P101" s="36"/>
      <c r="Q101" s="36"/>
      <c r="R101" s="36"/>
      <c r="S101" s="36"/>
      <c r="T101" s="36"/>
      <c r="U101" s="36">
        <f t="shared" ref="U101:U120" si="6">PRODUCT(K101,L101,M101,N101,O101,P101,Q101,R101,S101,T101)</f>
        <v>48600</v>
      </c>
      <c r="V101" s="46" t="str">
        <f t="shared" ref="V101:V120" si="7">IF(COUNT(U101:U101)=0,"",INDEX(F101:F101,MATCH(MIN(U101:U101),U101:U101,0)))</f>
        <v>Bukhari Medical Supplies</v>
      </c>
    </row>
    <row r="102" spans="1:22" s="37" customFormat="1" ht="56.25" x14ac:dyDescent="0.25">
      <c r="A102" s="33">
        <v>99</v>
      </c>
      <c r="B102" s="33" t="s">
        <v>138</v>
      </c>
      <c r="C102" s="43" t="s">
        <v>339</v>
      </c>
      <c r="D102" s="40" t="s">
        <v>340</v>
      </c>
      <c r="E102" s="40" t="s">
        <v>31</v>
      </c>
      <c r="F102" s="40" t="s">
        <v>15</v>
      </c>
      <c r="G102" s="35" t="s">
        <v>32</v>
      </c>
      <c r="H102" s="35" t="s">
        <v>142</v>
      </c>
      <c r="I102" s="35" t="s">
        <v>142</v>
      </c>
      <c r="J102" s="36" t="s">
        <v>28</v>
      </c>
      <c r="K102" s="36">
        <v>3000</v>
      </c>
      <c r="L102" s="36"/>
      <c r="M102" s="36"/>
      <c r="N102" s="36"/>
      <c r="O102" s="36">
        <v>8</v>
      </c>
      <c r="P102" s="36"/>
      <c r="Q102" s="36"/>
      <c r="R102" s="36"/>
      <c r="S102" s="36"/>
      <c r="T102" s="36"/>
      <c r="U102" s="36">
        <f t="shared" si="6"/>
        <v>24000</v>
      </c>
      <c r="V102" s="46" t="str">
        <f t="shared" si="7"/>
        <v>Impressive Biotechnical &amp; Pharmaceuticals</v>
      </c>
    </row>
    <row r="103" spans="1:22" s="37" customFormat="1" ht="60" x14ac:dyDescent="0.25">
      <c r="A103" s="33">
        <v>100</v>
      </c>
      <c r="B103" s="33" t="s">
        <v>57</v>
      </c>
      <c r="C103" s="43" t="s">
        <v>341</v>
      </c>
      <c r="D103" s="40" t="s">
        <v>342</v>
      </c>
      <c r="E103" s="40" t="s">
        <v>60</v>
      </c>
      <c r="F103" s="40" t="s">
        <v>17</v>
      </c>
      <c r="G103" s="35" t="s">
        <v>343</v>
      </c>
      <c r="H103" s="35" t="s">
        <v>95</v>
      </c>
      <c r="I103" s="35" t="s">
        <v>95</v>
      </c>
      <c r="J103" s="36" t="s">
        <v>28</v>
      </c>
      <c r="K103" s="36">
        <v>5000</v>
      </c>
      <c r="L103" s="36"/>
      <c r="M103" s="36"/>
      <c r="N103" s="36"/>
      <c r="O103" s="36"/>
      <c r="P103" s="36"/>
      <c r="Q103" s="36">
        <v>3.8</v>
      </c>
      <c r="R103" s="36"/>
      <c r="S103" s="36"/>
      <c r="T103" s="36"/>
      <c r="U103" s="36">
        <f t="shared" si="6"/>
        <v>19000</v>
      </c>
      <c r="V103" s="46" t="str">
        <f t="shared" si="7"/>
        <v>S.A Knitwear</v>
      </c>
    </row>
    <row r="104" spans="1:22" s="37" customFormat="1" ht="31.5" x14ac:dyDescent="0.25">
      <c r="A104" s="33">
        <v>101</v>
      </c>
      <c r="B104" s="33" t="s">
        <v>57</v>
      </c>
      <c r="C104" s="43" t="s">
        <v>344</v>
      </c>
      <c r="D104" s="40" t="s">
        <v>345</v>
      </c>
      <c r="E104" s="40" t="s">
        <v>346</v>
      </c>
      <c r="F104" s="36" t="s">
        <v>121</v>
      </c>
      <c r="G104" s="35" t="s">
        <v>306</v>
      </c>
      <c r="H104" s="35" t="s">
        <v>62</v>
      </c>
      <c r="I104" s="35" t="s">
        <v>62</v>
      </c>
      <c r="J104" s="36" t="s">
        <v>28</v>
      </c>
      <c r="K104" s="36">
        <v>5000</v>
      </c>
      <c r="L104" s="36"/>
      <c r="M104" s="36"/>
      <c r="N104" s="36"/>
      <c r="O104" s="36"/>
      <c r="P104" s="36"/>
      <c r="Q104" s="36"/>
      <c r="R104" s="36"/>
      <c r="S104" s="36"/>
      <c r="T104" s="36">
        <v>22.48</v>
      </c>
      <c r="U104" s="36">
        <f t="shared" si="6"/>
        <v>112400</v>
      </c>
      <c r="V104" s="46" t="str">
        <f t="shared" si="7"/>
        <v>Yasir Distibution</v>
      </c>
    </row>
    <row r="105" spans="1:22" s="37" customFormat="1" ht="36" x14ac:dyDescent="0.25">
      <c r="A105" s="33">
        <v>102</v>
      </c>
      <c r="B105" s="33" t="s">
        <v>137</v>
      </c>
      <c r="C105" s="43" t="s">
        <v>347</v>
      </c>
      <c r="D105" s="40" t="s">
        <v>348</v>
      </c>
      <c r="E105" s="40" t="s">
        <v>349</v>
      </c>
      <c r="F105" s="36" t="s">
        <v>121</v>
      </c>
      <c r="G105" s="35">
        <v>1.4E-2</v>
      </c>
      <c r="H105" s="35"/>
      <c r="I105" s="35" t="s">
        <v>76</v>
      </c>
      <c r="J105" s="36" t="s">
        <v>28</v>
      </c>
      <c r="K105" s="36">
        <v>1000</v>
      </c>
      <c r="L105" s="36"/>
      <c r="M105" s="36"/>
      <c r="N105" s="36"/>
      <c r="O105" s="36"/>
      <c r="P105" s="36"/>
      <c r="Q105" s="36"/>
      <c r="R105" s="36"/>
      <c r="S105" s="36"/>
      <c r="T105" s="36">
        <v>127.56</v>
      </c>
      <c r="U105" s="36">
        <f t="shared" si="6"/>
        <v>127560</v>
      </c>
      <c r="V105" s="46" t="str">
        <f t="shared" si="7"/>
        <v>Yasir Distibution</v>
      </c>
    </row>
    <row r="106" spans="1:22" s="37" customFormat="1" ht="60" x14ac:dyDescent="0.25">
      <c r="A106" s="33">
        <v>103</v>
      </c>
      <c r="B106" s="33" t="s">
        <v>137</v>
      </c>
      <c r="C106" s="43" t="s">
        <v>350</v>
      </c>
      <c r="D106" s="40" t="s">
        <v>351</v>
      </c>
      <c r="E106" s="40" t="s">
        <v>352</v>
      </c>
      <c r="F106" s="36" t="s">
        <v>121</v>
      </c>
      <c r="G106" s="35" t="s">
        <v>353</v>
      </c>
      <c r="H106" s="35"/>
      <c r="I106" s="35" t="s">
        <v>76</v>
      </c>
      <c r="J106" s="36" t="s">
        <v>28</v>
      </c>
      <c r="K106" s="36">
        <v>1000</v>
      </c>
      <c r="L106" s="36"/>
      <c r="M106" s="36"/>
      <c r="N106" s="36"/>
      <c r="O106" s="36"/>
      <c r="P106" s="36"/>
      <c r="Q106" s="36"/>
      <c r="R106" s="36"/>
      <c r="S106" s="36"/>
      <c r="T106" s="36">
        <v>246.02</v>
      </c>
      <c r="U106" s="36">
        <f t="shared" si="6"/>
        <v>246020</v>
      </c>
      <c r="V106" s="46" t="str">
        <f t="shared" si="7"/>
        <v>Yasir Distibution</v>
      </c>
    </row>
    <row r="107" spans="1:22" s="37" customFormat="1" ht="72" x14ac:dyDescent="0.25">
      <c r="A107" s="33">
        <v>104</v>
      </c>
      <c r="B107" s="33" t="s">
        <v>303</v>
      </c>
      <c r="C107" s="43" t="s">
        <v>354</v>
      </c>
      <c r="D107" s="40" t="s">
        <v>355</v>
      </c>
      <c r="E107" s="40" t="s">
        <v>356</v>
      </c>
      <c r="F107" s="40" t="s">
        <v>13</v>
      </c>
      <c r="G107" s="35" t="s">
        <v>357</v>
      </c>
      <c r="H107" s="40" t="s">
        <v>358</v>
      </c>
      <c r="I107" s="35" t="s">
        <v>359</v>
      </c>
      <c r="J107" s="36" t="s">
        <v>28</v>
      </c>
      <c r="K107" s="36">
        <v>500</v>
      </c>
      <c r="L107" s="36"/>
      <c r="M107" s="36">
        <v>13.5</v>
      </c>
      <c r="N107" s="36"/>
      <c r="O107" s="36"/>
      <c r="P107" s="36"/>
      <c r="Q107" s="36"/>
      <c r="R107" s="36"/>
      <c r="S107" s="36"/>
      <c r="T107" s="36"/>
      <c r="U107" s="36">
        <f t="shared" si="6"/>
        <v>6750</v>
      </c>
      <c r="V107" s="46" t="str">
        <f t="shared" si="7"/>
        <v>Ali Traders</v>
      </c>
    </row>
    <row r="108" spans="1:22" s="37" customFormat="1" ht="90" x14ac:dyDescent="0.25">
      <c r="A108" s="33">
        <v>105</v>
      </c>
      <c r="B108" s="33" t="s">
        <v>269</v>
      </c>
      <c r="C108" s="43" t="s">
        <v>360</v>
      </c>
      <c r="D108" s="40" t="s">
        <v>279</v>
      </c>
      <c r="E108" s="40" t="s">
        <v>45</v>
      </c>
      <c r="F108" s="40" t="s">
        <v>16</v>
      </c>
      <c r="G108" s="35" t="s">
        <v>361</v>
      </c>
      <c r="H108" s="35" t="s">
        <v>362</v>
      </c>
      <c r="I108" s="35" t="s">
        <v>362</v>
      </c>
      <c r="J108" s="34" t="s">
        <v>28</v>
      </c>
      <c r="K108" s="34">
        <v>500</v>
      </c>
      <c r="L108" s="36"/>
      <c r="M108" s="36"/>
      <c r="N108" s="36"/>
      <c r="O108" s="36"/>
      <c r="P108" s="36">
        <v>67.14</v>
      </c>
      <c r="Q108" s="36"/>
      <c r="R108" s="36"/>
      <c r="S108" s="36"/>
      <c r="T108" s="36"/>
      <c r="U108" s="36">
        <f t="shared" si="6"/>
        <v>33570</v>
      </c>
      <c r="V108" s="46" t="str">
        <f t="shared" si="7"/>
        <v>Rehman Trading Company</v>
      </c>
    </row>
    <row r="109" spans="1:22" s="37" customFormat="1" ht="108" x14ac:dyDescent="0.25">
      <c r="A109" s="33">
        <v>106</v>
      </c>
      <c r="B109" s="33" t="s">
        <v>269</v>
      </c>
      <c r="C109" s="43" t="s">
        <v>363</v>
      </c>
      <c r="D109" s="36" t="s">
        <v>364</v>
      </c>
      <c r="E109" s="36" t="s">
        <v>365</v>
      </c>
      <c r="F109" s="36" t="s">
        <v>19</v>
      </c>
      <c r="G109" s="35">
        <v>0.04</v>
      </c>
      <c r="H109" s="35" t="s">
        <v>362</v>
      </c>
      <c r="I109" s="35" t="s">
        <v>362</v>
      </c>
      <c r="J109" s="36" t="s">
        <v>28</v>
      </c>
      <c r="K109" s="36">
        <v>200</v>
      </c>
      <c r="L109" s="36"/>
      <c r="M109" s="36"/>
      <c r="N109" s="36"/>
      <c r="O109" s="36"/>
      <c r="P109" s="36"/>
      <c r="Q109" s="36"/>
      <c r="R109" s="36"/>
      <c r="S109" s="36">
        <v>1147</v>
      </c>
      <c r="T109" s="36"/>
      <c r="U109" s="36">
        <f t="shared" si="6"/>
        <v>229400</v>
      </c>
      <c r="V109" s="46" t="str">
        <f t="shared" si="7"/>
        <v>Surgi Vision</v>
      </c>
    </row>
    <row r="110" spans="1:22" s="37" customFormat="1" ht="36" x14ac:dyDescent="0.25">
      <c r="A110" s="33">
        <v>107</v>
      </c>
      <c r="B110" s="33" t="s">
        <v>57</v>
      </c>
      <c r="C110" s="43" t="s">
        <v>366</v>
      </c>
      <c r="D110" s="36" t="s">
        <v>367</v>
      </c>
      <c r="E110" s="36" t="s">
        <v>89</v>
      </c>
      <c r="F110" s="36" t="s">
        <v>90</v>
      </c>
      <c r="G110" s="35" t="s">
        <v>197</v>
      </c>
      <c r="H110" s="35" t="s">
        <v>81</v>
      </c>
      <c r="I110" s="35" t="s">
        <v>81</v>
      </c>
      <c r="J110" s="36" t="s">
        <v>28</v>
      </c>
      <c r="K110" s="36">
        <v>1000</v>
      </c>
      <c r="L110" s="36"/>
      <c r="M110" s="36"/>
      <c r="N110" s="36"/>
      <c r="O110" s="36"/>
      <c r="P110" s="36"/>
      <c r="Q110" s="36"/>
      <c r="R110" s="36">
        <v>5.67</v>
      </c>
      <c r="S110" s="36"/>
      <c r="T110" s="36"/>
      <c r="U110" s="36">
        <f t="shared" si="6"/>
        <v>5670</v>
      </c>
      <c r="V110" s="46" t="str">
        <f t="shared" si="7"/>
        <v>Smakz Enterptises</v>
      </c>
    </row>
    <row r="111" spans="1:22" s="37" customFormat="1" ht="56.25" x14ac:dyDescent="0.25">
      <c r="A111" s="33">
        <v>108</v>
      </c>
      <c r="B111" s="33" t="s">
        <v>57</v>
      </c>
      <c r="C111" s="43" t="s">
        <v>368</v>
      </c>
      <c r="D111" s="40" t="s">
        <v>369</v>
      </c>
      <c r="E111" s="40" t="s">
        <v>258</v>
      </c>
      <c r="F111" s="40" t="s">
        <v>15</v>
      </c>
      <c r="G111" s="35" t="s">
        <v>140</v>
      </c>
      <c r="H111" s="35" t="s">
        <v>370</v>
      </c>
      <c r="I111" s="35" t="s">
        <v>371</v>
      </c>
      <c r="J111" s="36" t="s">
        <v>28</v>
      </c>
      <c r="K111" s="36">
        <v>1000</v>
      </c>
      <c r="L111" s="36"/>
      <c r="M111" s="36"/>
      <c r="N111" s="36"/>
      <c r="O111" s="36">
        <v>55.25</v>
      </c>
      <c r="P111" s="36"/>
      <c r="Q111" s="36"/>
      <c r="R111" s="36"/>
      <c r="S111" s="36"/>
      <c r="T111" s="36"/>
      <c r="U111" s="36">
        <f t="shared" si="6"/>
        <v>55250</v>
      </c>
      <c r="V111" s="46" t="str">
        <f t="shared" si="7"/>
        <v>Impressive Biotechnical &amp; Pharmaceuticals</v>
      </c>
    </row>
    <row r="112" spans="1:22" s="37" customFormat="1" ht="56.25" x14ac:dyDescent="0.25">
      <c r="A112" s="33">
        <v>109</v>
      </c>
      <c r="B112" s="33" t="s">
        <v>57</v>
      </c>
      <c r="C112" s="43" t="s">
        <v>372</v>
      </c>
      <c r="D112" s="40" t="s">
        <v>373</v>
      </c>
      <c r="E112" s="40" t="s">
        <v>31</v>
      </c>
      <c r="F112" s="40" t="s">
        <v>15</v>
      </c>
      <c r="G112" s="35" t="s">
        <v>32</v>
      </c>
      <c r="H112" s="35" t="s">
        <v>81</v>
      </c>
      <c r="I112" s="35" t="s">
        <v>81</v>
      </c>
      <c r="J112" s="36" t="s">
        <v>28</v>
      </c>
      <c r="K112" s="36">
        <v>500</v>
      </c>
      <c r="L112" s="36"/>
      <c r="M112" s="36"/>
      <c r="N112" s="36"/>
      <c r="O112" s="36">
        <v>8</v>
      </c>
      <c r="P112" s="36"/>
      <c r="Q112" s="36"/>
      <c r="R112" s="36"/>
      <c r="S112" s="36"/>
      <c r="T112" s="36"/>
      <c r="U112" s="36">
        <f t="shared" si="6"/>
        <v>4000</v>
      </c>
      <c r="V112" s="46" t="str">
        <f t="shared" si="7"/>
        <v>Impressive Biotechnical &amp; Pharmaceuticals</v>
      </c>
    </row>
    <row r="113" spans="1:22" s="37" customFormat="1" ht="37.5" x14ac:dyDescent="0.25">
      <c r="A113" s="33">
        <v>110</v>
      </c>
      <c r="B113" s="33" t="s">
        <v>57</v>
      </c>
      <c r="C113" s="43" t="s">
        <v>374</v>
      </c>
      <c r="D113" s="40" t="s">
        <v>375</v>
      </c>
      <c r="E113" s="40" t="s">
        <v>79</v>
      </c>
      <c r="F113" s="40" t="s">
        <v>16</v>
      </c>
      <c r="G113" s="35" t="s">
        <v>376</v>
      </c>
      <c r="H113" s="35" t="s">
        <v>377</v>
      </c>
      <c r="I113" s="35" t="s">
        <v>93</v>
      </c>
      <c r="J113" s="34" t="s">
        <v>28</v>
      </c>
      <c r="K113" s="34">
        <v>500</v>
      </c>
      <c r="L113" s="36"/>
      <c r="M113" s="36"/>
      <c r="N113" s="36"/>
      <c r="O113" s="36"/>
      <c r="P113" s="36">
        <v>13.08</v>
      </c>
      <c r="Q113" s="36"/>
      <c r="R113" s="36"/>
      <c r="S113" s="36"/>
      <c r="T113" s="36"/>
      <c r="U113" s="36">
        <f t="shared" si="6"/>
        <v>6540</v>
      </c>
      <c r="V113" s="46" t="str">
        <f t="shared" si="7"/>
        <v>Rehman Trading Company</v>
      </c>
    </row>
    <row r="114" spans="1:22" s="37" customFormat="1" ht="37.5" x14ac:dyDescent="0.25">
      <c r="A114" s="33">
        <v>111</v>
      </c>
      <c r="B114" s="33" t="s">
        <v>57</v>
      </c>
      <c r="C114" s="43" t="s">
        <v>374</v>
      </c>
      <c r="D114" s="40" t="s">
        <v>378</v>
      </c>
      <c r="E114" s="40" t="s">
        <v>79</v>
      </c>
      <c r="F114" s="40" t="s">
        <v>16</v>
      </c>
      <c r="G114" s="35" t="s">
        <v>379</v>
      </c>
      <c r="H114" s="35" t="s">
        <v>377</v>
      </c>
      <c r="I114" s="35" t="s">
        <v>93</v>
      </c>
      <c r="J114" s="34" t="s">
        <v>28</v>
      </c>
      <c r="K114" s="34">
        <v>500</v>
      </c>
      <c r="L114" s="36"/>
      <c r="M114" s="36"/>
      <c r="N114" s="36"/>
      <c r="O114" s="36"/>
      <c r="P114" s="36">
        <v>19.34</v>
      </c>
      <c r="Q114" s="36"/>
      <c r="R114" s="36"/>
      <c r="S114" s="36"/>
      <c r="T114" s="36"/>
      <c r="U114" s="36">
        <f t="shared" si="6"/>
        <v>9670</v>
      </c>
      <c r="V114" s="46" t="str">
        <f t="shared" si="7"/>
        <v>Rehman Trading Company</v>
      </c>
    </row>
    <row r="115" spans="1:22" s="37" customFormat="1" ht="72" x14ac:dyDescent="0.25">
      <c r="A115" s="33">
        <v>112</v>
      </c>
      <c r="B115" s="33" t="s">
        <v>22</v>
      </c>
      <c r="C115" s="43" t="s">
        <v>380</v>
      </c>
      <c r="D115" s="40" t="s">
        <v>381</v>
      </c>
      <c r="E115" s="40" t="s">
        <v>131</v>
      </c>
      <c r="F115" s="36" t="s">
        <v>121</v>
      </c>
      <c r="G115" s="35" t="s">
        <v>382</v>
      </c>
      <c r="H115" s="35" t="s">
        <v>383</v>
      </c>
      <c r="I115" s="35" t="s">
        <v>383</v>
      </c>
      <c r="J115" s="36" t="s">
        <v>28</v>
      </c>
      <c r="K115" s="36">
        <v>500</v>
      </c>
      <c r="L115" s="36"/>
      <c r="M115" s="36"/>
      <c r="N115" s="36"/>
      <c r="O115" s="36"/>
      <c r="P115" s="36"/>
      <c r="Q115" s="36"/>
      <c r="R115" s="36"/>
      <c r="S115" s="36"/>
      <c r="T115" s="36">
        <v>1338.75</v>
      </c>
      <c r="U115" s="36">
        <f t="shared" si="6"/>
        <v>669375</v>
      </c>
      <c r="V115" s="46" t="str">
        <f t="shared" si="7"/>
        <v>Yasir Distibution</v>
      </c>
    </row>
    <row r="116" spans="1:22" s="37" customFormat="1" ht="36" x14ac:dyDescent="0.25">
      <c r="A116" s="33">
        <v>113</v>
      </c>
      <c r="B116" s="33" t="s">
        <v>137</v>
      </c>
      <c r="C116" s="43" t="s">
        <v>384</v>
      </c>
      <c r="D116" s="40" t="s">
        <v>385</v>
      </c>
      <c r="E116" s="40" t="s">
        <v>386</v>
      </c>
      <c r="F116" s="36" t="s">
        <v>121</v>
      </c>
      <c r="G116" s="35">
        <v>1E-3</v>
      </c>
      <c r="H116" s="35"/>
      <c r="I116" s="35" t="s">
        <v>123</v>
      </c>
      <c r="J116" s="36" t="s">
        <v>28</v>
      </c>
      <c r="K116" s="36">
        <v>1000</v>
      </c>
      <c r="L116" s="36"/>
      <c r="M116" s="36"/>
      <c r="N116" s="36"/>
      <c r="O116" s="36"/>
      <c r="P116" s="36"/>
      <c r="Q116" s="36"/>
      <c r="R116" s="36"/>
      <c r="S116" s="36"/>
      <c r="T116" s="36">
        <v>130.57</v>
      </c>
      <c r="U116" s="36">
        <f t="shared" si="6"/>
        <v>130570</v>
      </c>
      <c r="V116" s="46" t="str">
        <f t="shared" si="7"/>
        <v>Yasir Distibution</v>
      </c>
    </row>
    <row r="117" spans="1:22" s="37" customFormat="1" ht="54" x14ac:dyDescent="0.25">
      <c r="A117" s="33">
        <v>114</v>
      </c>
      <c r="B117" s="33" t="s">
        <v>176</v>
      </c>
      <c r="C117" s="43" t="s">
        <v>387</v>
      </c>
      <c r="D117" s="40" t="s">
        <v>388</v>
      </c>
      <c r="E117" s="40" t="s">
        <v>389</v>
      </c>
      <c r="F117" s="36" t="s">
        <v>121</v>
      </c>
      <c r="G117" s="35" t="s">
        <v>390</v>
      </c>
      <c r="H117" s="35"/>
      <c r="I117" s="35" t="s">
        <v>391</v>
      </c>
      <c r="J117" s="36" t="s">
        <v>28</v>
      </c>
      <c r="K117" s="36">
        <v>1000</v>
      </c>
      <c r="L117" s="36"/>
      <c r="M117" s="36"/>
      <c r="N117" s="36"/>
      <c r="O117" s="36"/>
      <c r="P117" s="36"/>
      <c r="Q117" s="36"/>
      <c r="R117" s="36"/>
      <c r="S117" s="36"/>
      <c r="T117" s="36">
        <v>663.72</v>
      </c>
      <c r="U117" s="36">
        <f t="shared" si="6"/>
        <v>663720</v>
      </c>
      <c r="V117" s="46" t="str">
        <f t="shared" si="7"/>
        <v>Yasir Distibution</v>
      </c>
    </row>
    <row r="118" spans="1:22" s="37" customFormat="1" ht="90" x14ac:dyDescent="0.25">
      <c r="A118" s="33">
        <v>115</v>
      </c>
      <c r="B118" s="33" t="s">
        <v>57</v>
      </c>
      <c r="C118" s="43" t="s">
        <v>392</v>
      </c>
      <c r="D118" s="40" t="s">
        <v>393</v>
      </c>
      <c r="E118" s="40" t="s">
        <v>50</v>
      </c>
      <c r="F118" s="40" t="s">
        <v>12</v>
      </c>
      <c r="G118" s="35" t="s">
        <v>394</v>
      </c>
      <c r="H118" s="35" t="s">
        <v>208</v>
      </c>
      <c r="I118" s="35" t="s">
        <v>208</v>
      </c>
      <c r="J118" s="36" t="s">
        <v>28</v>
      </c>
      <c r="K118" s="36">
        <v>1000</v>
      </c>
      <c r="L118" s="36">
        <v>2.27</v>
      </c>
      <c r="M118" s="36"/>
      <c r="N118" s="36"/>
      <c r="O118" s="36"/>
      <c r="P118" s="36"/>
      <c r="Q118" s="36"/>
      <c r="R118" s="36"/>
      <c r="S118" s="36"/>
      <c r="T118" s="36"/>
      <c r="U118" s="36">
        <f t="shared" si="6"/>
        <v>2270</v>
      </c>
      <c r="V118" s="46" t="str">
        <f t="shared" si="7"/>
        <v>A.K Enterprises</v>
      </c>
    </row>
    <row r="119" spans="1:22" s="37" customFormat="1" ht="54" x14ac:dyDescent="0.25">
      <c r="A119" s="33">
        <v>116</v>
      </c>
      <c r="B119" s="33" t="s">
        <v>57</v>
      </c>
      <c r="C119" s="43" t="s">
        <v>395</v>
      </c>
      <c r="D119" s="40" t="s">
        <v>393</v>
      </c>
      <c r="E119" s="40" t="s">
        <v>50</v>
      </c>
      <c r="F119" s="40" t="s">
        <v>12</v>
      </c>
      <c r="G119" s="35" t="s">
        <v>396</v>
      </c>
      <c r="H119" s="35" t="s">
        <v>208</v>
      </c>
      <c r="I119" s="35" t="s">
        <v>208</v>
      </c>
      <c r="J119" s="36" t="s">
        <v>28</v>
      </c>
      <c r="K119" s="36">
        <v>1000</v>
      </c>
      <c r="L119" s="36">
        <v>3.45</v>
      </c>
      <c r="M119" s="36"/>
      <c r="N119" s="36"/>
      <c r="O119" s="36"/>
      <c r="P119" s="36"/>
      <c r="Q119" s="36"/>
      <c r="R119" s="36"/>
      <c r="S119" s="36"/>
      <c r="T119" s="36"/>
      <c r="U119" s="36">
        <f t="shared" si="6"/>
        <v>3450</v>
      </c>
      <c r="V119" s="46" t="str">
        <f t="shared" si="7"/>
        <v>A.K Enterprises</v>
      </c>
    </row>
    <row r="120" spans="1:22" s="37" customFormat="1" ht="45" x14ac:dyDescent="0.25">
      <c r="A120" s="33">
        <v>117</v>
      </c>
      <c r="B120" s="33" t="s">
        <v>22</v>
      </c>
      <c r="C120" s="43" t="s">
        <v>397</v>
      </c>
      <c r="D120" s="40" t="s">
        <v>398</v>
      </c>
      <c r="E120" s="40" t="s">
        <v>266</v>
      </c>
      <c r="F120" s="40" t="s">
        <v>13</v>
      </c>
      <c r="G120" s="35" t="s">
        <v>399</v>
      </c>
      <c r="H120" s="40" t="s">
        <v>400</v>
      </c>
      <c r="I120" s="35" t="s">
        <v>157</v>
      </c>
      <c r="J120" s="36" t="s">
        <v>28</v>
      </c>
      <c r="K120" s="36">
        <v>2000</v>
      </c>
      <c r="L120" s="36"/>
      <c r="M120" s="36">
        <v>15.5</v>
      </c>
      <c r="N120" s="36"/>
      <c r="O120" s="36"/>
      <c r="P120" s="36"/>
      <c r="Q120" s="36"/>
      <c r="R120" s="36"/>
      <c r="S120" s="36"/>
      <c r="T120" s="36"/>
      <c r="U120" s="36">
        <f t="shared" si="6"/>
        <v>31000</v>
      </c>
      <c r="V120" s="46" t="str">
        <f t="shared" si="7"/>
        <v>Ali Traders</v>
      </c>
    </row>
    <row r="121" spans="1:22" s="42" customFormat="1" ht="54" x14ac:dyDescent="0.25">
      <c r="A121" s="33">
        <v>118</v>
      </c>
      <c r="B121" s="33" t="s">
        <v>57</v>
      </c>
      <c r="C121" s="43" t="s">
        <v>417</v>
      </c>
      <c r="D121" s="33" t="s">
        <v>418</v>
      </c>
      <c r="E121" s="33" t="s">
        <v>79</v>
      </c>
      <c r="F121" s="33" t="s">
        <v>16</v>
      </c>
      <c r="G121" s="33" t="s">
        <v>419</v>
      </c>
      <c r="H121" s="33"/>
      <c r="I121" s="33" t="s">
        <v>95</v>
      </c>
      <c r="J121" s="33" t="s">
        <v>28</v>
      </c>
      <c r="K121" s="33">
        <v>500</v>
      </c>
      <c r="L121" s="33"/>
      <c r="M121" s="33"/>
      <c r="N121" s="33"/>
      <c r="O121" s="33"/>
      <c r="P121" s="33">
        <v>26.18</v>
      </c>
      <c r="Q121" s="33"/>
      <c r="R121" s="33"/>
      <c r="S121" s="33"/>
      <c r="T121" s="33"/>
      <c r="U121" s="33">
        <f>PRODUCT(K121,L121,M121,N121,O121,P121,Q121,R121,S121,T121)</f>
        <v>13090</v>
      </c>
      <c r="V121" s="47" t="s">
        <v>16</v>
      </c>
    </row>
    <row r="122" spans="1:22" s="42" customFormat="1" ht="36" x14ac:dyDescent="0.25">
      <c r="A122" s="33">
        <v>119</v>
      </c>
      <c r="B122" s="33" t="s">
        <v>57</v>
      </c>
      <c r="C122" s="43" t="s">
        <v>420</v>
      </c>
      <c r="D122" s="33" t="s">
        <v>421</v>
      </c>
      <c r="E122" s="33" t="s">
        <v>79</v>
      </c>
      <c r="F122" s="33" t="s">
        <v>16</v>
      </c>
      <c r="G122" s="33" t="s">
        <v>422</v>
      </c>
      <c r="H122" s="33"/>
      <c r="I122" s="33"/>
      <c r="J122" s="33" t="s">
        <v>28</v>
      </c>
      <c r="K122" s="33">
        <v>500</v>
      </c>
      <c r="L122" s="33"/>
      <c r="M122" s="33"/>
      <c r="N122" s="33"/>
      <c r="O122" s="33"/>
      <c r="P122" s="33">
        <v>18.63</v>
      </c>
      <c r="Q122" s="33"/>
      <c r="R122" s="33"/>
      <c r="S122" s="33"/>
      <c r="T122" s="33"/>
      <c r="U122" s="33">
        <f>PRODUCT(K122,L122,M122,N122,O122,P122,Q122,R122,S122,T122)</f>
        <v>9315</v>
      </c>
      <c r="V122" s="47" t="s">
        <v>16</v>
      </c>
    </row>
    <row r="123" spans="1:22" s="42" customFormat="1" ht="31.5" customHeight="1" x14ac:dyDescent="0.25">
      <c r="A123" s="33">
        <v>120</v>
      </c>
      <c r="B123" s="33" t="s">
        <v>57</v>
      </c>
      <c r="C123" s="43" t="s">
        <v>423</v>
      </c>
      <c r="D123" s="33" t="s">
        <v>424</v>
      </c>
      <c r="E123" s="33" t="s">
        <v>74</v>
      </c>
      <c r="F123" s="33" t="s">
        <v>13</v>
      </c>
      <c r="G123" s="33" t="s">
        <v>200</v>
      </c>
      <c r="H123" s="33" t="s">
        <v>62</v>
      </c>
      <c r="I123" s="33" t="s">
        <v>81</v>
      </c>
      <c r="J123" s="33" t="s">
        <v>28</v>
      </c>
      <c r="K123" s="33">
        <v>2500</v>
      </c>
      <c r="L123" s="33"/>
      <c r="M123" s="33">
        <v>4.4000000000000004</v>
      </c>
      <c r="N123" s="33"/>
      <c r="O123" s="33"/>
      <c r="P123" s="33"/>
      <c r="Q123" s="33"/>
      <c r="R123" s="33"/>
      <c r="S123" s="33"/>
      <c r="T123" s="33"/>
      <c r="U123" s="33">
        <f>PRODUCT(K123,L123,M123,N123,O123,P123,Q123,R123,S123,T123)</f>
        <v>11000</v>
      </c>
      <c r="V123" s="47" t="s">
        <v>13</v>
      </c>
    </row>
  </sheetData>
  <mergeCells count="1">
    <mergeCell ref="A1:V1"/>
  </mergeCells>
  <printOptions horizontalCentered="1"/>
  <pageMargins left="0.45" right="0.45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1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.7109375" defaultRowHeight="15" x14ac:dyDescent="0.25"/>
  <cols>
    <col min="1" max="1" width="30" customWidth="1"/>
    <col min="2" max="2" width="8" customWidth="1"/>
    <col min="3" max="3" width="32" customWidth="1"/>
    <col min="4" max="4" width="14" customWidth="1"/>
    <col min="5" max="5" width="26" customWidth="1"/>
    <col min="6" max="6" width="28" customWidth="1"/>
    <col min="7" max="7" width="30" customWidth="1"/>
    <col min="8" max="8" width="10" customWidth="1"/>
    <col min="9" max="9" width="11" customWidth="1"/>
    <col min="10" max="10" width="14" customWidth="1"/>
    <col min="11" max="11" width="46" customWidth="1"/>
    <col min="12" max="12" width="3" customWidth="1"/>
    <col min="13" max="13" width="30" customWidth="1"/>
    <col min="14" max="14" width="9" customWidth="1"/>
    <col min="15" max="15" width="14" customWidth="1"/>
  </cols>
  <sheetData>
    <row r="1" spans="1:15" ht="16.5" x14ac:dyDescent="0.25">
      <c r="A1" s="14" t="s">
        <v>401</v>
      </c>
    </row>
    <row r="2" spans="1:15" x14ac:dyDescent="0.25">
      <c r="A2" s="15" t="s">
        <v>402</v>
      </c>
    </row>
    <row r="3" spans="1:15" x14ac:dyDescent="0.25">
      <c r="M3" s="16" t="s">
        <v>403</v>
      </c>
    </row>
    <row r="4" spans="1:15" ht="30" customHeight="1" x14ac:dyDescent="0.25">
      <c r="A4" s="17" t="s">
        <v>6</v>
      </c>
      <c r="B4" s="17" t="s">
        <v>404</v>
      </c>
      <c r="C4" s="17" t="s">
        <v>405</v>
      </c>
      <c r="D4" s="17" t="s">
        <v>2</v>
      </c>
      <c r="E4" s="17" t="s">
        <v>406</v>
      </c>
      <c r="F4" s="17" t="s">
        <v>407</v>
      </c>
      <c r="G4" s="17" t="s">
        <v>5</v>
      </c>
      <c r="H4" s="17" t="s">
        <v>408</v>
      </c>
      <c r="I4" s="17" t="s">
        <v>409</v>
      </c>
      <c r="J4" s="17" t="s">
        <v>410</v>
      </c>
      <c r="K4" s="17" t="s">
        <v>411</v>
      </c>
      <c r="M4" s="18" t="s">
        <v>6</v>
      </c>
      <c r="N4" s="18" t="s">
        <v>412</v>
      </c>
      <c r="O4" s="18" t="s">
        <v>413</v>
      </c>
    </row>
    <row r="5" spans="1:15" x14ac:dyDescent="0.25">
      <c r="A5" s="19" t="str">
        <f>TRIM(INDEX('Ess Med Single quoted items '!$L$3:$T$3,SUMPRODUCT(('Ess Med Single quoted items '!L5:T5&lt;&gt;"")*(COLUMN('Ess Med Single quoted items '!L5:T5)-COLUMN('Ess Med Single quoted items '!L5)+1))))</f>
        <v>A.K Enterprises</v>
      </c>
      <c r="B5" s="20">
        <f>'Ess Med Single quoted items '!A5</f>
        <v>1</v>
      </c>
      <c r="C5" s="21" t="str">
        <f>TRIM('Ess Med Single quoted items '!C5&amp;"")</f>
        <v>Lidocaine (Lignocaine)</v>
      </c>
      <c r="D5" s="21" t="str">
        <f>TRIM('Ess Med Single quoted items '!B5&amp;"")</f>
        <v>Injection</v>
      </c>
      <c r="E5" s="21"/>
      <c r="F5" s="21" t="str">
        <f>'Ess Med Single quoted items '!D5&amp;""</f>
        <v>Baligno</v>
      </c>
      <c r="G5" s="21" t="str">
        <f>'Ess Med Single quoted items '!E5&amp;""</f>
        <v>Bajwa Pharmaceuticals (Pvt) Ltd</v>
      </c>
      <c r="H5" s="22">
        <f>'Ess Med Single quoted items '!K5</f>
        <v>500</v>
      </c>
      <c r="I5" s="23">
        <f>SUM('Ess Med Single quoted items '!L5:T5)</f>
        <v>21.83</v>
      </c>
      <c r="J5" s="22">
        <f t="shared" ref="J5:J36" si="0">H5*I5</f>
        <v>10915</v>
      </c>
      <c r="K5" s="21"/>
      <c r="M5" s="24" t="str">
        <f>TRIM('Ess Med Single quoted items '!L3)</f>
        <v>A.K Enterprises</v>
      </c>
      <c r="N5" s="25">
        <f t="shared" ref="N5:N13" si="1">COUNTIF($A$5:$A$120,M5)</f>
        <v>24</v>
      </c>
      <c r="O5" s="26">
        <f t="shared" ref="O5:O13" si="2">SUMIF($A$5:$A$120,M5,$J$5:$J$120)</f>
        <v>2155912</v>
      </c>
    </row>
    <row r="6" spans="1:15" x14ac:dyDescent="0.25">
      <c r="A6" s="19" t="str">
        <f>TRIM(INDEX('Ess Med Single quoted items '!$L$3:$T$3,SUMPRODUCT(('Ess Med Single quoted items '!L10:T10&lt;&gt;"")*(COLUMN('Ess Med Single quoted items '!L10:T10)-COLUMN('Ess Med Single quoted items '!L10)+1))))</f>
        <v>A.K Enterprises</v>
      </c>
      <c r="B6" s="20">
        <f>'Ess Med Single quoted items '!A10</f>
        <v>6</v>
      </c>
      <c r="C6" s="21" t="str">
        <f>TRIM('Ess Med Single quoted items '!C10&amp;"")</f>
        <v>Ibuprofen</v>
      </c>
      <c r="D6" s="21" t="str">
        <f>TRIM('Ess Med Single quoted items '!B10&amp;"")</f>
        <v>Syrup</v>
      </c>
      <c r="E6" s="21"/>
      <c r="F6" s="21" t="str">
        <f>'Ess Med Single quoted items '!D10&amp;""</f>
        <v>Brufen DS</v>
      </c>
      <c r="G6" s="21" t="str">
        <f>'Ess Med Single quoted items '!E10&amp;""</f>
        <v>Abbott Labs Pak Ltd</v>
      </c>
      <c r="H6" s="22">
        <f>'Ess Med Single quoted items '!K10</f>
        <v>1000</v>
      </c>
      <c r="I6" s="23">
        <f>SUM('Ess Med Single quoted items '!L10:T10)</f>
        <v>100.37</v>
      </c>
      <c r="J6" s="22">
        <f t="shared" si="0"/>
        <v>100370</v>
      </c>
      <c r="K6" s="21"/>
      <c r="M6" s="24" t="str">
        <f>TRIM('Ess Med Single quoted items '!M3)</f>
        <v>Ali Traders</v>
      </c>
      <c r="N6" s="25">
        <f t="shared" si="1"/>
        <v>9</v>
      </c>
      <c r="O6" s="26">
        <f t="shared" si="2"/>
        <v>604510</v>
      </c>
    </row>
    <row r="7" spans="1:15" ht="24" x14ac:dyDescent="0.25">
      <c r="A7" s="19" t="str">
        <f>TRIM(INDEX('Ess Med Single quoted items '!$L$3:$T$3,SUMPRODUCT(('Ess Med Single quoted items '!L11:T11&lt;&gt;"")*(COLUMN('Ess Med Single quoted items '!L11:T11)-COLUMN('Ess Med Single quoted items '!L11)+1))))</f>
        <v>A.K Enterprises</v>
      </c>
      <c r="B7" s="20">
        <f>'Ess Med Single quoted items '!A11</f>
        <v>7</v>
      </c>
      <c r="C7" s="21" t="str">
        <f>TRIM('Ess Med Single quoted items '!C11&amp;"")</f>
        <v>Suxamethonium Chloride (Succinylcholine)</v>
      </c>
      <c r="D7" s="21" t="str">
        <f>TRIM('Ess Med Single quoted items '!B11&amp;"")</f>
        <v>Injection</v>
      </c>
      <c r="E7" s="21"/>
      <c r="F7" s="21" t="str">
        <f>'Ess Med Single quoted items '!D11&amp;""</f>
        <v>Suxathon</v>
      </c>
      <c r="G7" s="21" t="str">
        <f>'Ess Med Single quoted items '!E11&amp;""</f>
        <v>Bajwa Pharmaceuticals (Pvt) Ltd</v>
      </c>
      <c r="H7" s="22">
        <f>'Ess Med Single quoted items '!K11</f>
        <v>500</v>
      </c>
      <c r="I7" s="23">
        <f>SUM('Ess Med Single quoted items '!L11:T11)</f>
        <v>43.23</v>
      </c>
      <c r="J7" s="22">
        <f t="shared" si="0"/>
        <v>21615</v>
      </c>
      <c r="K7" s="21"/>
      <c r="M7" s="24" t="str">
        <f>TRIM('Ess Med Single quoted items '!N3)</f>
        <v>Bukhari Medical Supplies</v>
      </c>
      <c r="N7" s="25">
        <f t="shared" si="1"/>
        <v>9</v>
      </c>
      <c r="O7" s="26">
        <f t="shared" si="2"/>
        <v>542680</v>
      </c>
    </row>
    <row r="8" spans="1:15" x14ac:dyDescent="0.25">
      <c r="A8" s="19" t="str">
        <f>TRIM(INDEX('Ess Med Single quoted items '!$L$3:$T$3,SUMPRODUCT(('Ess Med Single quoted items '!L28:T28&lt;&gt;"")*(COLUMN('Ess Med Single quoted items '!L28:T28)-COLUMN('Ess Med Single quoted items '!L28)+1))))</f>
        <v>A.K Enterprises</v>
      </c>
      <c r="B8" s="20">
        <f>'Ess Med Single quoted items '!A28</f>
        <v>24</v>
      </c>
      <c r="C8" s="21" t="str">
        <f>TRIM('Ess Med Single quoted items '!C28&amp;"")</f>
        <v>Clarithromycin</v>
      </c>
      <c r="D8" s="21" t="str">
        <f>TRIM('Ess Med Single quoted items '!B28&amp;"")</f>
        <v>Tablet</v>
      </c>
      <c r="E8" s="21"/>
      <c r="F8" s="21" t="str">
        <f>'Ess Med Single quoted items '!D28&amp;""</f>
        <v>Klaricid</v>
      </c>
      <c r="G8" s="21" t="str">
        <f>'Ess Med Single quoted items '!E28&amp;""</f>
        <v>Abbott Labs Pak Ltd</v>
      </c>
      <c r="H8" s="22">
        <f>'Ess Med Single quoted items '!K28</f>
        <v>500</v>
      </c>
      <c r="I8" s="23">
        <f>SUM('Ess Med Single quoted items '!L28:T28)</f>
        <v>79.95</v>
      </c>
      <c r="J8" s="22">
        <f t="shared" si="0"/>
        <v>39975</v>
      </c>
      <c r="K8" s="21"/>
      <c r="M8" s="24" t="str">
        <f>TRIM('Ess Med Single quoted items '!O3)</f>
        <v>Impressive Biotechnical &amp; Pharmaceuticals</v>
      </c>
      <c r="N8" s="25">
        <f t="shared" si="1"/>
        <v>8</v>
      </c>
      <c r="O8" s="26">
        <f t="shared" si="2"/>
        <v>3376550</v>
      </c>
    </row>
    <row r="9" spans="1:15" x14ac:dyDescent="0.25">
      <c r="A9" s="19" t="str">
        <f>TRIM(INDEX('Ess Med Single quoted items '!$L$3:$T$3,SUMPRODUCT(('Ess Med Single quoted items '!L41:T41&lt;&gt;"")*(COLUMN('Ess Med Single quoted items '!L41:T41)-COLUMN('Ess Med Single quoted items '!L41)+1))))</f>
        <v>A.K Enterprises</v>
      </c>
      <c r="B9" s="20">
        <f>'Ess Med Single quoted items '!A41</f>
        <v>38</v>
      </c>
      <c r="C9" s="21" t="str">
        <f>TRIM('Ess Med Single quoted items '!C41&amp;"")</f>
        <v>Dothiepin (Dosulepin)</v>
      </c>
      <c r="D9" s="21" t="str">
        <f>TRIM('Ess Med Single quoted items '!B41&amp;"")</f>
        <v>Tablet</v>
      </c>
      <c r="E9" s="21"/>
      <c r="F9" s="21" t="str">
        <f>'Ess Med Single quoted items '!D41&amp;""</f>
        <v>Prothiaden</v>
      </c>
      <c r="G9" s="21" t="str">
        <f>'Ess Med Single quoted items '!E41&amp;""</f>
        <v>Abbott Labs Pak Ltd</v>
      </c>
      <c r="H9" s="22">
        <f>'Ess Med Single quoted items '!K41</f>
        <v>100</v>
      </c>
      <c r="I9" s="23">
        <f>SUM('Ess Med Single quoted items '!L41:T41)</f>
        <v>4.97</v>
      </c>
      <c r="J9" s="22">
        <f t="shared" si="0"/>
        <v>497</v>
      </c>
      <c r="K9" s="21"/>
      <c r="M9" s="24" t="str">
        <f>TRIM('Ess Med Single quoted items '!P3)</f>
        <v>Rehman Trading Company</v>
      </c>
      <c r="N9" s="25">
        <f t="shared" si="1"/>
        <v>28</v>
      </c>
      <c r="O9" s="26">
        <f t="shared" si="2"/>
        <v>1038445</v>
      </c>
    </row>
    <row r="10" spans="1:15" x14ac:dyDescent="0.25">
      <c r="A10" s="19" t="str">
        <f>TRIM(INDEX('Ess Med Single quoted items '!$L$3:$T$3,SUMPRODUCT(('Ess Med Single quoted items '!L42:T42&lt;&gt;"")*(COLUMN('Ess Med Single quoted items '!L42:T42)-COLUMN('Ess Med Single quoted items '!L42)+1))))</f>
        <v>A.K Enterprises</v>
      </c>
      <c r="B10" s="20">
        <f>'Ess Med Single quoted items '!A42</f>
        <v>39</v>
      </c>
      <c r="C10" s="21" t="str">
        <f>TRIM('Ess Med Single quoted items '!C42&amp;"")</f>
        <v>Divalproex Sodium</v>
      </c>
      <c r="D10" s="21" t="str">
        <f>TRIM('Ess Med Single quoted items '!B42&amp;"")</f>
        <v>Suspension</v>
      </c>
      <c r="E10" s="21"/>
      <c r="F10" s="21" t="str">
        <f>'Ess Med Single quoted items '!D42&amp;""</f>
        <v>Epival</v>
      </c>
      <c r="G10" s="21" t="str">
        <f>'Ess Med Single quoted items '!E42&amp;""</f>
        <v>Abbott Labs Pak Ltd</v>
      </c>
      <c r="H10" s="22">
        <f>'Ess Med Single quoted items '!K42</f>
        <v>300</v>
      </c>
      <c r="I10" s="23">
        <f>SUM('Ess Med Single quoted items '!L42:T42)</f>
        <v>274.85000000000002</v>
      </c>
      <c r="J10" s="22">
        <f t="shared" si="0"/>
        <v>82455</v>
      </c>
      <c r="K10" s="21"/>
      <c r="M10" s="24" t="str">
        <f>TRIM('Ess Med Single quoted items '!Q3)</f>
        <v>S.A Knitwear</v>
      </c>
      <c r="N10" s="25">
        <f t="shared" si="1"/>
        <v>2</v>
      </c>
      <c r="O10" s="26">
        <f t="shared" si="2"/>
        <v>35250</v>
      </c>
    </row>
    <row r="11" spans="1:15" x14ac:dyDescent="0.25">
      <c r="A11" s="19" t="str">
        <f>TRIM(INDEX('Ess Med Single quoted items '!$L$3:$T$3,SUMPRODUCT(('Ess Med Single quoted items '!L46:T46&lt;&gt;"")*(COLUMN('Ess Med Single quoted items '!L46:T46)-COLUMN('Ess Med Single quoted items '!L46)+1))))</f>
        <v>A.K Enterprises</v>
      </c>
      <c r="B11" s="20">
        <f>'Ess Med Single quoted items '!A46</f>
        <v>43</v>
      </c>
      <c r="C11" s="21" t="str">
        <f>TRIM('Ess Med Single quoted items '!C46&amp;"")</f>
        <v>Isosorbide Dinitrate</v>
      </c>
      <c r="D11" s="21" t="str">
        <f>TRIM('Ess Med Single quoted items '!B46&amp;"")</f>
        <v>Injection</v>
      </c>
      <c r="E11" s="21"/>
      <c r="F11" s="21" t="str">
        <f>'Ess Med Single quoted items '!D46&amp;""</f>
        <v>Isobaj</v>
      </c>
      <c r="G11" s="21" t="str">
        <f>'Ess Med Single quoted items '!E46&amp;""</f>
        <v>Bajwa Pharmaceuticals (Pvt) Ltd</v>
      </c>
      <c r="H11" s="22">
        <f>'Ess Med Single quoted items '!K46</f>
        <v>300</v>
      </c>
      <c r="I11" s="23">
        <f>SUM('Ess Med Single quoted items '!L46:T46)</f>
        <v>198.75</v>
      </c>
      <c r="J11" s="22">
        <f t="shared" si="0"/>
        <v>59625</v>
      </c>
      <c r="K11" s="21"/>
      <c r="M11" s="24" t="str">
        <f>TRIM('Ess Med Single quoted items '!R3)</f>
        <v>Smakz Enterprises</v>
      </c>
      <c r="N11" s="25">
        <f t="shared" si="1"/>
        <v>21</v>
      </c>
      <c r="O11" s="26">
        <f t="shared" si="2"/>
        <v>1038751</v>
      </c>
    </row>
    <row r="12" spans="1:15" x14ac:dyDescent="0.25">
      <c r="A12" s="19" t="str">
        <f>TRIM(INDEX('Ess Med Single quoted items '!$L$3:$T$3,SUMPRODUCT(('Ess Med Single quoted items '!L64:T64&lt;&gt;"")*(COLUMN('Ess Med Single quoted items '!L64:T64)-COLUMN('Ess Med Single quoted items '!L64)+1))))</f>
        <v>A.K Enterprises</v>
      </c>
      <c r="B12" s="20">
        <f>'Ess Med Single quoted items '!A64</f>
        <v>61</v>
      </c>
      <c r="C12" s="21" t="str">
        <f>TRIM('Ess Med Single quoted items '!C64&amp;"")</f>
        <v>Diloxanide + Metronidazole</v>
      </c>
      <c r="D12" s="21" t="str">
        <f>TRIM('Ess Med Single quoted items '!B64&amp;"")</f>
        <v>Syrup</v>
      </c>
      <c r="E12" s="21" t="e">
        <f>TRIM(#REF!&amp;"")</f>
        <v>#REF!</v>
      </c>
      <c r="F12" s="21" t="str">
        <f>'Ess Med Single quoted items '!D64&amp;""</f>
        <v>Entamizole</v>
      </c>
      <c r="G12" s="21" t="str">
        <f>'Ess Med Single quoted items '!E64&amp;""</f>
        <v>Abbott Labs Pak Ltd</v>
      </c>
      <c r="H12" s="22">
        <f>'Ess Med Single quoted items '!K64</f>
        <v>500</v>
      </c>
      <c r="I12" s="23">
        <f>SUM('Ess Med Single quoted items '!L64:T64)</f>
        <v>217.5</v>
      </c>
      <c r="J12" s="22">
        <f t="shared" si="0"/>
        <v>108750</v>
      </c>
      <c r="K12" s="21"/>
      <c r="M12" s="24" t="str">
        <f>TRIM('Ess Med Single quoted items '!S3)</f>
        <v>Surgi Vision</v>
      </c>
      <c r="N12" s="25">
        <f t="shared" si="1"/>
        <v>1</v>
      </c>
      <c r="O12" s="26">
        <f t="shared" si="2"/>
        <v>229400</v>
      </c>
    </row>
    <row r="13" spans="1:15" x14ac:dyDescent="0.25">
      <c r="A13" s="19" t="str">
        <f>TRIM(INDEX('Ess Med Single quoted items '!$L$3:$T$3,SUMPRODUCT(('Ess Med Single quoted items '!L68:T68&lt;&gt;"")*(COLUMN('Ess Med Single quoted items '!L68:T68)-COLUMN('Ess Med Single quoted items '!L68)+1))))</f>
        <v>A.K Enterprises</v>
      </c>
      <c r="B13" s="20">
        <f>'Ess Med Single quoted items '!A68</f>
        <v>65</v>
      </c>
      <c r="C13" s="21" t="str">
        <f>TRIM('Ess Med Single quoted items '!C68&amp;"")</f>
        <v>Acefylline Piperazine</v>
      </c>
      <c r="D13" s="21" t="str">
        <f>TRIM('Ess Med Single quoted items '!B68&amp;"")</f>
        <v>Syrup</v>
      </c>
      <c r="E13" s="21" t="e">
        <f>TRIM(#REF!&amp;"")</f>
        <v>#REF!</v>
      </c>
      <c r="F13" s="21" t="str">
        <f>'Ess Med Single quoted items '!D68&amp;""</f>
        <v>Acefyl 125 syp</v>
      </c>
      <c r="G13" s="21" t="str">
        <f>'Ess Med Single quoted items '!E68&amp;""</f>
        <v>Abbott Labs Pak Ltd</v>
      </c>
      <c r="H13" s="22">
        <f>'Ess Med Single quoted items '!K68</f>
        <v>1000</v>
      </c>
      <c r="I13" s="23">
        <f>SUM('Ess Med Single quoted items '!L68:T68)</f>
        <v>215.5</v>
      </c>
      <c r="J13" s="22">
        <f t="shared" si="0"/>
        <v>215500</v>
      </c>
      <c r="K13" s="21"/>
      <c r="M13" s="24" t="str">
        <f>TRIM('Ess Med Single quoted items '!T3)</f>
        <v>Yasir Distribution</v>
      </c>
      <c r="N13" s="25">
        <f t="shared" si="1"/>
        <v>14</v>
      </c>
      <c r="O13" s="26">
        <f t="shared" si="2"/>
        <v>3706144</v>
      </c>
    </row>
    <row r="14" spans="1:15" x14ac:dyDescent="0.25">
      <c r="A14" s="19" t="str">
        <f>TRIM(INDEX('Ess Med Single quoted items '!$L$3:$T$3,SUMPRODUCT(('Ess Med Single quoted items '!L70:T70&lt;&gt;"")*(COLUMN('Ess Med Single quoted items '!L70:T70)-COLUMN('Ess Med Single quoted items '!L70)+1))))</f>
        <v>A.K Enterprises</v>
      </c>
      <c r="B14" s="20">
        <f>'Ess Med Single quoted items '!A70</f>
        <v>67</v>
      </c>
      <c r="C14" s="21" t="str">
        <f>TRIM('Ess Med Single quoted items '!C70&amp;"")</f>
        <v>Neostigmine Methylsulfate</v>
      </c>
      <c r="D14" s="21" t="str">
        <f>TRIM('Ess Med Single quoted items '!B70&amp;"")</f>
        <v>Injection</v>
      </c>
      <c r="E14" s="21" t="e">
        <f>TRIM(#REF!&amp;"")</f>
        <v>#REF!</v>
      </c>
      <c r="F14" s="21" t="str">
        <f>'Ess Med Single quoted items '!D70&amp;""</f>
        <v>Neostig-N</v>
      </c>
      <c r="G14" s="21" t="str">
        <f>'Ess Med Single quoted items '!E70&amp;""</f>
        <v>Bajwa Pharmaceuticals (Pvt) Ltd</v>
      </c>
      <c r="H14" s="22">
        <f>'Ess Med Single quoted items '!K70</f>
        <v>1000</v>
      </c>
      <c r="I14" s="23">
        <f>SUM('Ess Med Single quoted items '!L70:T70)</f>
        <v>26.5</v>
      </c>
      <c r="J14" s="22">
        <f t="shared" si="0"/>
        <v>26500</v>
      </c>
      <c r="K14" s="21"/>
      <c r="M14" s="27" t="s">
        <v>414</v>
      </c>
      <c r="N14" s="28">
        <f>SUM(N5:N13)</f>
        <v>116</v>
      </c>
      <c r="O14" s="29">
        <f>SUM(O5:O13)</f>
        <v>12727642</v>
      </c>
    </row>
    <row r="15" spans="1:15" x14ac:dyDescent="0.25">
      <c r="A15" s="19" t="str">
        <f>TRIM(INDEX('Ess Med Single quoted items '!$L$3:$T$3,SUMPRODUCT(('Ess Med Single quoted items '!L71:T71&lt;&gt;"")*(COLUMN('Ess Med Single quoted items '!L71:T71)-COLUMN('Ess Med Single quoted items '!L71)+1))))</f>
        <v>A.K Enterprises</v>
      </c>
      <c r="B15" s="20">
        <f>'Ess Med Single quoted items '!A71</f>
        <v>68</v>
      </c>
      <c r="C15" s="21" t="str">
        <f>TRIM('Ess Med Single quoted items '!C71&amp;"")</f>
        <v>Magnesium Sulphate</v>
      </c>
      <c r="D15" s="21" t="str">
        <f>TRIM('Ess Med Single quoted items '!B71&amp;"")</f>
        <v>Injection</v>
      </c>
      <c r="E15" s="21" t="e">
        <f>TRIM(#REF!&amp;"")</f>
        <v>#REF!</v>
      </c>
      <c r="F15" s="21" t="str">
        <f>'Ess Med Single quoted items '!D71&amp;""</f>
        <v>Epsium</v>
      </c>
      <c r="G15" s="21" t="str">
        <f>'Ess Med Single quoted items '!E71&amp;""</f>
        <v>Bajwa Pharmaceuticals (Pvt) Ltd</v>
      </c>
      <c r="H15" s="22">
        <f>'Ess Med Single quoted items '!K71</f>
        <v>500</v>
      </c>
      <c r="I15" s="23">
        <f>SUM('Ess Med Single quoted items '!L71:T71)</f>
        <v>24.9</v>
      </c>
      <c r="J15" s="22">
        <f t="shared" si="0"/>
        <v>12450</v>
      </c>
      <c r="K15" s="21"/>
    </row>
    <row r="16" spans="1:15" x14ac:dyDescent="0.25">
      <c r="A16" s="19" t="str">
        <f>TRIM(INDEX('Ess Med Single quoted items '!$L$3:$T$3,SUMPRODUCT(('Ess Med Single quoted items '!L73:T73&lt;&gt;"")*(COLUMN('Ess Med Single quoted items '!L73:T73)-COLUMN('Ess Med Single quoted items '!L73)+1))))</f>
        <v>A.K Enterprises</v>
      </c>
      <c r="B16" s="20">
        <f>'Ess Med Single quoted items '!A73</f>
        <v>70</v>
      </c>
      <c r="C16" s="21" t="str">
        <f>TRIM('Ess Med Single quoted items '!C73&amp;"")</f>
        <v>Dinoprostone (PGE2)</v>
      </c>
      <c r="D16" s="21" t="str">
        <f>TRIM('Ess Med Single quoted items '!B73&amp;"")</f>
        <v>Tablet</v>
      </c>
      <c r="E16" s="21" t="e">
        <f>TRIM(#REF!&amp;"")</f>
        <v>#REF!</v>
      </c>
      <c r="F16" s="21" t="str">
        <f>'Ess Med Single quoted items '!D73&amp;""</f>
        <v>Glandin E2</v>
      </c>
      <c r="G16" s="21" t="str">
        <f>'Ess Med Single quoted items '!E73&amp;""</f>
        <v>Nabi Qasim Industries</v>
      </c>
      <c r="H16" s="22">
        <f>'Ess Med Single quoted items '!K73</f>
        <v>200</v>
      </c>
      <c r="I16" s="23">
        <f>SUM('Ess Med Single quoted items '!L73:T73)</f>
        <v>1019.15</v>
      </c>
      <c r="J16" s="22">
        <f t="shared" si="0"/>
        <v>203830</v>
      </c>
      <c r="K16" s="21"/>
    </row>
    <row r="17" spans="1:11" ht="24" x14ac:dyDescent="0.25">
      <c r="A17" s="19" t="str">
        <f>TRIM(INDEX('Ess Med Single quoted items '!$L$3:$T$3,SUMPRODUCT(('Ess Med Single quoted items '!L88:T88&lt;&gt;"")*(COLUMN('Ess Med Single quoted items '!L88:T88)-COLUMN('Ess Med Single quoted items '!L88)+1))))</f>
        <v>A.K Enterprises</v>
      </c>
      <c r="B17" s="20">
        <f>'Ess Med Single quoted items '!A88</f>
        <v>85</v>
      </c>
      <c r="C17" s="21" t="str">
        <f>TRIM('Ess Med Single quoted items '!C88&amp;"")</f>
        <v>Liquid Paraffin + Magnesium Hydroxide</v>
      </c>
      <c r="D17" s="21" t="str">
        <f>TRIM('Ess Med Single quoted items '!B88&amp;"")</f>
        <v>Syrup</v>
      </c>
      <c r="E17" s="21" t="e">
        <f>TRIM(#REF!&amp;"")</f>
        <v>#REF!</v>
      </c>
      <c r="F17" s="21" t="str">
        <f>'Ess Med Single quoted items '!D88&amp;""</f>
        <v>Cremaffin</v>
      </c>
      <c r="G17" s="21" t="str">
        <f>'Ess Med Single quoted items '!E88&amp;""</f>
        <v>Abbott Labs Pak Ltd</v>
      </c>
      <c r="H17" s="22">
        <f>'Ess Med Single quoted items '!K88</f>
        <v>2000</v>
      </c>
      <c r="I17" s="23">
        <f>SUM('Ess Med Single quoted items '!L88:T88)</f>
        <v>149.94</v>
      </c>
      <c r="J17" s="22">
        <f t="shared" si="0"/>
        <v>299880</v>
      </c>
      <c r="K17" s="21"/>
    </row>
    <row r="18" spans="1:11" x14ac:dyDescent="0.25">
      <c r="A18" s="19" t="str">
        <f>TRIM(INDEX('Ess Med Single quoted items '!$L$3:$T$3,SUMPRODUCT(('Ess Med Single quoted items '!L89:T89&lt;&gt;"")*(COLUMN('Ess Med Single quoted items '!L89:T89)-COLUMN('Ess Med Single quoted items '!L89)+1))))</f>
        <v>A.K Enterprises</v>
      </c>
      <c r="B18" s="20">
        <f>'Ess Med Single quoted items '!A89</f>
        <v>86</v>
      </c>
      <c r="C18" s="21" t="str">
        <f>TRIM('Ess Med Single quoted items '!C89&amp;"")</f>
        <v>Lactulose</v>
      </c>
      <c r="D18" s="21" t="str">
        <f>TRIM('Ess Med Single quoted items '!B89&amp;"")</f>
        <v>Syrup</v>
      </c>
      <c r="E18" s="21" t="e">
        <f>TRIM(#REF!&amp;"")</f>
        <v>#REF!</v>
      </c>
      <c r="F18" s="21" t="str">
        <f>'Ess Med Single quoted items '!D89&amp;""</f>
        <v>Duphalac</v>
      </c>
      <c r="G18" s="21" t="str">
        <f>'Ess Med Single quoted items '!E89&amp;""</f>
        <v>Abbott Labs Pak Ltd</v>
      </c>
      <c r="H18" s="22">
        <f>'Ess Med Single quoted items '!K89</f>
        <v>2000</v>
      </c>
      <c r="I18" s="23">
        <f>SUM('Ess Med Single quoted items '!L89:T89)</f>
        <v>255.34</v>
      </c>
      <c r="J18" s="22">
        <f t="shared" si="0"/>
        <v>510680</v>
      </c>
      <c r="K18" s="21"/>
    </row>
    <row r="19" spans="1:11" x14ac:dyDescent="0.25">
      <c r="A19" s="19" t="str">
        <f>TRIM(INDEX('Ess Med Single quoted items '!$L$3:$T$3,SUMPRODUCT(('Ess Med Single quoted items '!L90:T90&lt;&gt;"")*(COLUMN('Ess Med Single quoted items '!L90:T90)-COLUMN('Ess Med Single quoted items '!L90)+1))))</f>
        <v>A.K Enterprises</v>
      </c>
      <c r="B19" s="20">
        <f>'Ess Med Single quoted items '!A90</f>
        <v>87</v>
      </c>
      <c r="C19" s="21" t="str">
        <f>TRIM('Ess Med Single quoted items '!C90&amp;"")</f>
        <v>Montelukast</v>
      </c>
      <c r="D19" s="21" t="str">
        <f>TRIM('Ess Med Single quoted items '!B90&amp;"")</f>
        <v>Sachet</v>
      </c>
      <c r="E19" s="21" t="e">
        <f>TRIM(#REF!&amp;"")</f>
        <v>#REF!</v>
      </c>
      <c r="F19" s="21" t="str">
        <f>'Ess Med Single quoted items '!D90&amp;""</f>
        <v>Floaid</v>
      </c>
      <c r="G19" s="21" t="str">
        <f>'Ess Med Single quoted items '!E90&amp;""</f>
        <v>Abbott Labs Pak Ltd</v>
      </c>
      <c r="H19" s="22">
        <f>'Ess Med Single quoted items '!K90</f>
        <v>500</v>
      </c>
      <c r="I19" s="23">
        <f>SUM('Ess Med Single quoted items '!L90:T90)</f>
        <v>30.6</v>
      </c>
      <c r="J19" s="22">
        <f t="shared" si="0"/>
        <v>15300</v>
      </c>
      <c r="K19" s="21"/>
    </row>
    <row r="20" spans="1:11" x14ac:dyDescent="0.25">
      <c r="A20" s="19" t="str">
        <f>TRIM(INDEX('Ess Med Single quoted items '!$L$3:$T$3,SUMPRODUCT(('Ess Med Single quoted items '!L91:T91&lt;&gt;"")*(COLUMN('Ess Med Single quoted items '!L91:T91)-COLUMN('Ess Med Single quoted items '!L91)+1))))</f>
        <v>A.K Enterprises</v>
      </c>
      <c r="B20" s="20">
        <f>'Ess Med Single quoted items '!A91</f>
        <v>88</v>
      </c>
      <c r="C20" s="21" t="str">
        <f>TRIM('Ess Med Single quoted items '!C91&amp;"")</f>
        <v>Acetylcysteine</v>
      </c>
      <c r="D20" s="21" t="str">
        <f>TRIM('Ess Med Single quoted items '!B91&amp;"")</f>
        <v>Sachet</v>
      </c>
      <c r="E20" s="21" t="e">
        <f>TRIM(#REF!&amp;"")</f>
        <v>#REF!</v>
      </c>
      <c r="F20" s="21" t="str">
        <f>'Ess Med Single quoted items '!D91&amp;""</f>
        <v>Mucolator</v>
      </c>
      <c r="G20" s="21" t="str">
        <f>'Ess Med Single quoted items '!E91&amp;""</f>
        <v>Abbott Labs Pak Ltd</v>
      </c>
      <c r="H20" s="22">
        <f>'Ess Med Single quoted items '!K91</f>
        <v>100</v>
      </c>
      <c r="I20" s="23">
        <f>SUM('Ess Med Single quoted items '!L91:T91)</f>
        <v>29.75</v>
      </c>
      <c r="J20" s="22">
        <f t="shared" si="0"/>
        <v>2975</v>
      </c>
      <c r="K20" s="21"/>
    </row>
    <row r="21" spans="1:11" x14ac:dyDescent="0.25">
      <c r="A21" s="19" t="str">
        <f>TRIM(INDEX('Ess Med Single quoted items '!$L$3:$T$3,SUMPRODUCT(('Ess Med Single quoted items '!L92:T92&lt;&gt;"")*(COLUMN('Ess Med Single quoted items '!L92:T92)-COLUMN('Ess Med Single quoted items '!L92)+1))))</f>
        <v>A.K Enterprises</v>
      </c>
      <c r="B21" s="20">
        <f>'Ess Med Single quoted items '!A92</f>
        <v>89</v>
      </c>
      <c r="C21" s="21" t="str">
        <f>TRIM('Ess Med Single quoted items '!C92&amp;"")</f>
        <v>Multivitamin + Iron</v>
      </c>
      <c r="D21" s="21" t="str">
        <f>TRIM('Ess Med Single quoted items '!B92&amp;"")</f>
        <v>Tablet</v>
      </c>
      <c r="E21" s="21" t="e">
        <f>TRIM(#REF!&amp;"")</f>
        <v>#REF!</v>
      </c>
      <c r="F21" s="21" t="str">
        <f>'Ess Med Single quoted items '!D92&amp;""</f>
        <v>Iberet Folic-500 Gradumet</v>
      </c>
      <c r="G21" s="21" t="str">
        <f>'Ess Med Single quoted items '!E92&amp;""</f>
        <v>Abbott Labs Pak Ltd</v>
      </c>
      <c r="H21" s="22">
        <f>'Ess Med Single quoted items '!K92</f>
        <v>2000</v>
      </c>
      <c r="I21" s="23">
        <f>SUM('Ess Med Single quoted items '!L92:T92)</f>
        <v>10.77</v>
      </c>
      <c r="J21" s="22">
        <f t="shared" si="0"/>
        <v>21540</v>
      </c>
      <c r="K21" s="21"/>
    </row>
    <row r="22" spans="1:11" x14ac:dyDescent="0.25">
      <c r="A22" s="19" t="str">
        <f>TRIM(INDEX('Ess Med Single quoted items '!$L$3:$T$3,SUMPRODUCT(('Ess Med Single quoted items '!L93:T93&lt;&gt;"")*(COLUMN('Ess Med Single quoted items '!L93:T93)-COLUMN('Ess Med Single quoted items '!L93)+1))))</f>
        <v>A.K Enterprises</v>
      </c>
      <c r="B22" s="20">
        <f>'Ess Med Single quoted items '!A93</f>
        <v>90</v>
      </c>
      <c r="C22" s="21" t="str">
        <f>TRIM('Ess Med Single quoted items '!C93&amp;"")</f>
        <v>Multivitamin + Iron</v>
      </c>
      <c r="D22" s="21" t="str">
        <f>TRIM('Ess Med Single quoted items '!B93&amp;"")</f>
        <v>Syrup</v>
      </c>
      <c r="E22" s="21" t="e">
        <f>TRIM(#REF!&amp;"")</f>
        <v>#REF!</v>
      </c>
      <c r="F22" s="21" t="str">
        <f>'Ess Med Single quoted items '!D93&amp;""</f>
        <v>Iberet-500</v>
      </c>
      <c r="G22" s="21" t="str">
        <f>'Ess Med Single quoted items '!E93&amp;""</f>
        <v>Abbott Labs Pak Ltd</v>
      </c>
      <c r="H22" s="22">
        <f>'Ess Med Single quoted items '!K93</f>
        <v>2000</v>
      </c>
      <c r="I22" s="23">
        <f>SUM('Ess Med Single quoted items '!L93:T93)</f>
        <v>153</v>
      </c>
      <c r="J22" s="22">
        <f t="shared" si="0"/>
        <v>306000</v>
      </c>
      <c r="K22" s="21"/>
    </row>
    <row r="23" spans="1:11" x14ac:dyDescent="0.25">
      <c r="A23" s="19" t="str">
        <f>TRIM(INDEX('Ess Med Single quoted items '!$L$3:$T$3,SUMPRODUCT(('Ess Med Single quoted items '!L94:T94&lt;&gt;"")*(COLUMN('Ess Med Single quoted items '!L94:T94)-COLUMN('Ess Med Single quoted items '!L94)+1))))</f>
        <v>A.K Enterprises</v>
      </c>
      <c r="B23" s="20">
        <f>'Ess Med Single quoted items '!A94</f>
        <v>91</v>
      </c>
      <c r="C23" s="21" t="str">
        <f>TRIM('Ess Med Single quoted items '!C94&amp;"")</f>
        <v>Multivitamin + Vitamin B Complex</v>
      </c>
      <c r="D23" s="21" t="str">
        <f>TRIM('Ess Med Single quoted items '!B94&amp;"")</f>
        <v>Tablet</v>
      </c>
      <c r="E23" s="21" t="e">
        <f>TRIM(#REF!&amp;"")</f>
        <v>#REF!</v>
      </c>
      <c r="F23" s="21" t="str">
        <f>'Ess Med Single quoted items '!D94&amp;""</f>
        <v>Surbex-Z</v>
      </c>
      <c r="G23" s="21" t="str">
        <f>'Ess Med Single quoted items '!E94&amp;""</f>
        <v>Abbott Labs Pak Ltd</v>
      </c>
      <c r="H23" s="22">
        <f>'Ess Med Single quoted items '!K94</f>
        <v>1000</v>
      </c>
      <c r="I23" s="23">
        <f>SUM('Ess Med Single quoted items '!L94:T94)</f>
        <v>13.73</v>
      </c>
      <c r="J23" s="22">
        <f t="shared" si="0"/>
        <v>13730</v>
      </c>
      <c r="K23" s="21"/>
    </row>
    <row r="24" spans="1:11" x14ac:dyDescent="0.25">
      <c r="A24" s="19" t="str">
        <f>TRIM(INDEX('Ess Med Single quoted items '!$L$3:$T$3,SUMPRODUCT(('Ess Med Single quoted items '!L95:T95&lt;&gt;"")*(COLUMN('Ess Med Single quoted items '!L95:T95)-COLUMN('Ess Med Single quoted items '!L95)+1))))</f>
        <v>A.K Enterprises</v>
      </c>
      <c r="B24" s="20">
        <f>'Ess Med Single quoted items '!A95</f>
        <v>92</v>
      </c>
      <c r="C24" s="21" t="str">
        <f>TRIM('Ess Med Single quoted items '!C95&amp;"")</f>
        <v>Multivitamin + Iron</v>
      </c>
      <c r="D24" s="21" t="str">
        <f>TRIM('Ess Med Single quoted items '!B95&amp;"")</f>
        <v>Tablet</v>
      </c>
      <c r="E24" s="21" t="e">
        <f>TRIM(#REF!&amp;"")</f>
        <v>#REF!</v>
      </c>
      <c r="F24" s="21" t="str">
        <f>'Ess Med Single quoted items '!D95&amp;""</f>
        <v>Iberet Folic-500 Gradumet</v>
      </c>
      <c r="G24" s="21" t="str">
        <f>'Ess Med Single quoted items '!E95&amp;""</f>
        <v>Abbott Labs Pak Ltd</v>
      </c>
      <c r="H24" s="22">
        <f>'Ess Med Single quoted items '!K95</f>
        <v>1000</v>
      </c>
      <c r="I24" s="23">
        <f>SUM('Ess Med Single quoted items '!L95:T95)</f>
        <v>10.77</v>
      </c>
      <c r="J24" s="22">
        <f t="shared" si="0"/>
        <v>10770</v>
      </c>
      <c r="K24" s="21"/>
    </row>
    <row r="25" spans="1:11" ht="36" x14ac:dyDescent="0.25">
      <c r="A25" s="19" t="str">
        <f>TRIM(INDEX('Ess Med Single quoted items '!$L$3:$T$3,SUMPRODUCT(('Ess Med Single quoted items '!L96:T96&lt;&gt;"")*(COLUMN('Ess Med Single quoted items '!L96:T96)-COLUMN('Ess Med Single quoted items '!L96)+1))))</f>
        <v>A.K Enterprises</v>
      </c>
      <c r="B25" s="20">
        <f>'Ess Med Single quoted items '!A96</f>
        <v>93</v>
      </c>
      <c r="C25" s="21" t="str">
        <f>TRIM('Ess Med Single quoted items '!C96&amp;"")</f>
        <v>Vitamin A + Vitamin D3 + Vitamin C + Vitamin B1 + Vitamin B2 + Vitamin B6 + Vitamin B12 + Nicotinamide</v>
      </c>
      <c r="D25" s="21" t="str">
        <f>TRIM('Ess Med Single quoted items '!B96&amp;"")</f>
        <v>Syp</v>
      </c>
      <c r="E25" s="21" t="e">
        <f>TRIM(#REF!&amp;"")</f>
        <v>#REF!</v>
      </c>
      <c r="F25" s="21" t="str">
        <f>'Ess Med Single quoted items '!D96&amp;""</f>
        <v>Vi-Daylin</v>
      </c>
      <c r="G25" s="21" t="str">
        <f>'Ess Med Single quoted items '!E96&amp;""</f>
        <v>Abbott Labs Pak Ltd</v>
      </c>
      <c r="H25" s="22">
        <f>'Ess Med Single quoted items '!K96</f>
        <v>500</v>
      </c>
      <c r="I25" s="23">
        <f>SUM('Ess Med Single quoted items '!L96:T96)</f>
        <v>158.27000000000001</v>
      </c>
      <c r="J25" s="22">
        <f t="shared" si="0"/>
        <v>79135</v>
      </c>
      <c r="K25" s="21"/>
    </row>
    <row r="26" spans="1:11" ht="36" x14ac:dyDescent="0.25">
      <c r="A26" s="19" t="str">
        <f>TRIM(INDEX('Ess Med Single quoted items '!$L$3:$T$3,SUMPRODUCT(('Ess Med Single quoted items '!L97:T97&lt;&gt;"")*(COLUMN('Ess Med Single quoted items '!L97:T97)-COLUMN('Ess Med Single quoted items '!L97)+1))))</f>
        <v>A.K Enterprises</v>
      </c>
      <c r="B26" s="20">
        <f>'Ess Med Single quoted items '!A97</f>
        <v>94</v>
      </c>
      <c r="C26" s="21" t="str">
        <f>TRIM('Ess Med Single quoted items '!C97&amp;"")</f>
        <v>Vitamin A + Vitamin D3 + Vitamin C + Vitamin B1 + Vitamin B2 + Vitamin B6 + Vitamin B12 + Nicotinamide</v>
      </c>
      <c r="D26" s="21" t="str">
        <f>TRIM('Ess Med Single quoted items '!B97&amp;"")</f>
        <v>Tablet</v>
      </c>
      <c r="E26" s="21" t="e">
        <f>TRIM(#REF!&amp;"")</f>
        <v>#REF!</v>
      </c>
      <c r="F26" s="21" t="str">
        <f>'Ess Med Single quoted items '!D97&amp;""</f>
        <v>Vidaylin-T</v>
      </c>
      <c r="G26" s="21" t="str">
        <f>'Ess Med Single quoted items '!E97&amp;""</f>
        <v>Abbott Labs Pak Ltd</v>
      </c>
      <c r="H26" s="22">
        <f>'Ess Med Single quoted items '!K97</f>
        <v>1000</v>
      </c>
      <c r="I26" s="23">
        <f>SUM('Ess Med Single quoted items '!L97:T97)</f>
        <v>7.7</v>
      </c>
      <c r="J26" s="22">
        <f t="shared" si="0"/>
        <v>7700</v>
      </c>
      <c r="K26" s="21"/>
    </row>
    <row r="27" spans="1:11" ht="24" x14ac:dyDescent="0.25">
      <c r="A27" s="19" t="str">
        <f>TRIM(INDEX('Ess Med Single quoted items '!$L$3:$T$3,SUMPRODUCT(('Ess Med Single quoted items '!L118:T118&lt;&gt;"")*(COLUMN('Ess Med Single quoted items '!L118:T118)-COLUMN('Ess Med Single quoted items '!L118)+1))))</f>
        <v>A.K Enterprises</v>
      </c>
      <c r="B27" s="20">
        <f>'Ess Med Single quoted items '!A118</f>
        <v>115</v>
      </c>
      <c r="C27" s="21" t="str">
        <f>TRIM('Ess Med Single quoted items '!C118&amp;"")</f>
        <v>Thyroxine Sodium (Levothyroxine Sodium)</v>
      </c>
      <c r="D27" s="21" t="str">
        <f>TRIM('Ess Med Single quoted items '!B118&amp;"")</f>
        <v>Tablet</v>
      </c>
      <c r="E27" s="21" t="e">
        <f>TRIM(#REF!&amp;"")</f>
        <v>#REF!</v>
      </c>
      <c r="F27" s="21" t="str">
        <f>'Ess Med Single quoted items '!D118&amp;""</f>
        <v>Thyronorm</v>
      </c>
      <c r="G27" s="21" t="str">
        <f>'Ess Med Single quoted items '!E118&amp;""</f>
        <v>Abbott Labs Pak Ltd</v>
      </c>
      <c r="H27" s="22">
        <f>'Ess Med Single quoted items '!K118</f>
        <v>1000</v>
      </c>
      <c r="I27" s="23">
        <f>SUM('Ess Med Single quoted items '!L118:T118)</f>
        <v>2.27</v>
      </c>
      <c r="J27" s="22">
        <f t="shared" si="0"/>
        <v>2270</v>
      </c>
      <c r="K27" s="21"/>
    </row>
    <row r="28" spans="1:11" x14ac:dyDescent="0.25">
      <c r="A28" s="19" t="str">
        <f>TRIM(INDEX('Ess Med Single quoted items '!$L$3:$T$3,SUMPRODUCT(('Ess Med Single quoted items '!L119:T119&lt;&gt;"")*(COLUMN('Ess Med Single quoted items '!L119:T119)-COLUMN('Ess Med Single quoted items '!L119)+1))))</f>
        <v>A.K Enterprises</v>
      </c>
      <c r="B28" s="20">
        <f>'Ess Med Single quoted items '!A119</f>
        <v>116</v>
      </c>
      <c r="C28" s="21" t="str">
        <f>TRIM('Ess Med Single quoted items '!C119&amp;"")</f>
        <v>Levothyroxine Sodium</v>
      </c>
      <c r="D28" s="21" t="str">
        <f>TRIM('Ess Med Single quoted items '!B119&amp;"")</f>
        <v>Tablet</v>
      </c>
      <c r="E28" s="21" t="e">
        <f>TRIM(#REF!&amp;"")</f>
        <v>#REF!</v>
      </c>
      <c r="F28" s="21" t="str">
        <f>'Ess Med Single quoted items '!D119&amp;""</f>
        <v>Thyronorm</v>
      </c>
      <c r="G28" s="21" t="str">
        <f>'Ess Med Single quoted items '!E119&amp;""</f>
        <v>Abbott Labs Pak Ltd</v>
      </c>
      <c r="H28" s="22">
        <f>'Ess Med Single quoted items '!K119</f>
        <v>1000</v>
      </c>
      <c r="I28" s="23">
        <f>SUM('Ess Med Single quoted items '!L119:T119)</f>
        <v>3.45</v>
      </c>
      <c r="J28" s="22">
        <f t="shared" si="0"/>
        <v>3450</v>
      </c>
      <c r="K28" s="21"/>
    </row>
    <row r="29" spans="1:11" x14ac:dyDescent="0.25">
      <c r="A29" s="19" t="str">
        <f>TRIM(INDEX('Ess Med Single quoted items '!$L$3:$T$3,SUMPRODUCT(('Ess Med Single quoted items '!L15:T15&lt;&gt;"")*(COLUMN('Ess Med Single quoted items '!L15:T15)-COLUMN('Ess Med Single quoted items '!L15)+1))))</f>
        <v>Ali Traders</v>
      </c>
      <c r="B29" s="20">
        <f>'Ess Med Single quoted items '!A15</f>
        <v>11</v>
      </c>
      <c r="C29" s="21" t="str">
        <f>TRIM('Ess Med Single quoted items '!C15&amp;"")</f>
        <v>Albendazole</v>
      </c>
      <c r="D29" s="21" t="str">
        <f>TRIM('Ess Med Single quoted items '!B15&amp;"")</f>
        <v>Suspension</v>
      </c>
      <c r="E29" s="21"/>
      <c r="F29" s="21" t="str">
        <f>'Ess Med Single quoted items '!D15&amp;""</f>
        <v>Janzole Syp 10ml</v>
      </c>
      <c r="G29" s="21" t="str">
        <f>'Ess Med Single quoted items '!E15&amp;""</f>
        <v>JAWA</v>
      </c>
      <c r="H29" s="22">
        <f>'Ess Med Single quoted items '!K15</f>
        <v>1000</v>
      </c>
      <c r="I29" s="23">
        <f>SUM('Ess Med Single quoted items '!L15:T15)</f>
        <v>46</v>
      </c>
      <c r="J29" s="22">
        <f t="shared" si="0"/>
        <v>46000</v>
      </c>
      <c r="K29" s="21"/>
    </row>
    <row r="30" spans="1:11" x14ac:dyDescent="0.25">
      <c r="A30" s="19" t="str">
        <f>TRIM(INDEX('Ess Med Single quoted items '!$L$3:$T$3,SUMPRODUCT(('Ess Med Single quoted items '!L26:T26&lt;&gt;"")*(COLUMN('Ess Med Single quoted items '!L26:T26)-COLUMN('Ess Med Single quoted items '!L26)+1))))</f>
        <v>Ali Traders</v>
      </c>
      <c r="B30" s="20">
        <f>'Ess Med Single quoted items '!A26</f>
        <v>22</v>
      </c>
      <c r="C30" s="21" t="str">
        <f>TRIM('Ess Med Single quoted items '!C26&amp;"")</f>
        <v>Ceftriaxone</v>
      </c>
      <c r="D30" s="21" t="str">
        <f>TRIM('Ess Med Single quoted items '!B26&amp;"")</f>
        <v>Injection</v>
      </c>
      <c r="E30" s="21"/>
      <c r="F30" s="21" t="str">
        <f>'Ess Med Single quoted items '!D26&amp;""</f>
        <v>Taxocyn 250mg IM Inj</v>
      </c>
      <c r="G30" s="21" t="str">
        <f>'Ess Med Single quoted items '!E26&amp;""</f>
        <v>Synchro</v>
      </c>
      <c r="H30" s="22">
        <f>'Ess Med Single quoted items '!K26</f>
        <v>1000</v>
      </c>
      <c r="I30" s="23">
        <f>SUM('Ess Med Single quoted items '!L26:T26)</f>
        <v>83</v>
      </c>
      <c r="J30" s="22">
        <f t="shared" si="0"/>
        <v>83000</v>
      </c>
      <c r="K30" s="21"/>
    </row>
    <row r="31" spans="1:11" x14ac:dyDescent="0.25">
      <c r="A31" s="19" t="str">
        <f>TRIM(INDEX('Ess Med Single quoted items '!$L$3:$T$3,SUMPRODUCT(('Ess Med Single quoted items '!L72:T72&lt;&gt;"")*(COLUMN('Ess Med Single quoted items '!L72:T72)-COLUMN('Ess Med Single quoted items '!L72)+1))))</f>
        <v>Ali Traders</v>
      </c>
      <c r="B31" s="20">
        <f>'Ess Med Single quoted items '!A72</f>
        <v>69</v>
      </c>
      <c r="C31" s="21" t="str">
        <f>TRIM('Ess Med Single quoted items '!C72&amp;"")</f>
        <v>Potassium Chloride (KCl)</v>
      </c>
      <c r="D31" s="21" t="str">
        <f>TRIM('Ess Med Single quoted items '!B72&amp;"")</f>
        <v>Injection</v>
      </c>
      <c r="E31" s="21" t="e">
        <f>TRIM(#REF!&amp;"")</f>
        <v>#REF!</v>
      </c>
      <c r="F31" s="21" t="str">
        <f>'Ess Med Single quoted items '!D72&amp;""</f>
        <v>Zeesol KCL 20ml</v>
      </c>
      <c r="G31" s="21" t="str">
        <f>'Ess Med Single quoted items '!E72&amp;""</f>
        <v>Shazeb</v>
      </c>
      <c r="H31" s="22">
        <f>'Ess Med Single quoted items '!K72</f>
        <v>2000</v>
      </c>
      <c r="I31" s="23">
        <f>SUM('Ess Med Single quoted items '!L72:T72)</f>
        <v>21.9</v>
      </c>
      <c r="J31" s="22">
        <f t="shared" si="0"/>
        <v>43800</v>
      </c>
      <c r="K31" s="21"/>
    </row>
    <row r="32" spans="1:11" x14ac:dyDescent="0.25">
      <c r="A32" s="19" t="str">
        <f>TRIM(INDEX('Ess Med Single quoted items '!$L$3:$T$3,SUMPRODUCT(('Ess Med Single quoted items '!L77:T77&lt;&gt;"")*(COLUMN('Ess Med Single quoted items '!L77:T77)-COLUMN('Ess Med Single quoted items '!L77)+1))))</f>
        <v>Ali Traders</v>
      </c>
      <c r="B32" s="20">
        <f>'Ess Med Single quoted items '!A77</f>
        <v>74</v>
      </c>
      <c r="C32" s="21" t="str">
        <f>TRIM('Ess Med Single quoted items '!C77&amp;"")</f>
        <v>Tranexamic Acid</v>
      </c>
      <c r="D32" s="21" t="str">
        <f>TRIM('Ess Med Single quoted items '!B77&amp;"")</f>
        <v>Injection</v>
      </c>
      <c r="E32" s="21" t="e">
        <f>TRIM(#REF!&amp;"")</f>
        <v>#REF!</v>
      </c>
      <c r="F32" s="21" t="str">
        <f>'Ess Med Single quoted items '!D77&amp;""</f>
        <v>Amenex 500mg Inj 5ml</v>
      </c>
      <c r="G32" s="21" t="str">
        <f>'Ess Med Single quoted items '!E77&amp;""</f>
        <v>Amaan</v>
      </c>
      <c r="H32" s="22">
        <f>'Ess Med Single quoted items '!K77</f>
        <v>5000</v>
      </c>
      <c r="I32" s="23">
        <f>SUM('Ess Med Single quoted items '!L77:T77)</f>
        <v>49.5</v>
      </c>
      <c r="J32" s="22">
        <f t="shared" si="0"/>
        <v>247500</v>
      </c>
      <c r="K32" s="21"/>
    </row>
    <row r="33" spans="1:11" x14ac:dyDescent="0.25">
      <c r="A33" s="19" t="str">
        <f>TRIM(INDEX('Ess Med Single quoted items '!$L$3:$T$3,SUMPRODUCT(('Ess Med Single quoted items '!L84:T84&lt;&gt;"")*(COLUMN('Ess Med Single quoted items '!L84:T84)-COLUMN('Ess Med Single quoted items '!L84)+1))))</f>
        <v>Ali Traders</v>
      </c>
      <c r="B33" s="20">
        <f>'Ess Med Single quoted items '!A84</f>
        <v>81</v>
      </c>
      <c r="C33" s="21" t="str">
        <f>TRIM('Ess Med Single quoted items '!C84&amp;"")</f>
        <v>Dextrose (Glucose)</v>
      </c>
      <c r="D33" s="21" t="str">
        <f>TRIM('Ess Med Single quoted items '!B84&amp;"")</f>
        <v>Infusion</v>
      </c>
      <c r="E33" s="21" t="e">
        <f>TRIM(#REF!&amp;"")</f>
        <v>#REF!</v>
      </c>
      <c r="F33" s="21" t="str">
        <f>'Ess Med Single quoted items '!D84&amp;""</f>
        <v>Zeesol 25% Dextrose Water 20ml</v>
      </c>
      <c r="G33" s="21" t="str">
        <f>'Ess Med Single quoted items '!E84&amp;""</f>
        <v>Shazeb</v>
      </c>
      <c r="H33" s="22">
        <f>'Ess Med Single quoted items '!K84</f>
        <v>1000</v>
      </c>
      <c r="I33" s="23">
        <f>SUM('Ess Med Single quoted items '!L84:T84)</f>
        <v>21.46</v>
      </c>
      <c r="J33" s="22">
        <f t="shared" si="0"/>
        <v>21460</v>
      </c>
      <c r="K33" s="21"/>
    </row>
    <row r="34" spans="1:11" ht="24" x14ac:dyDescent="0.25">
      <c r="A34" s="19" t="str">
        <f>TRIM(INDEX('Ess Med Single quoted items '!$L$3:$T$3,SUMPRODUCT(('Ess Med Single quoted items '!L98:T98&lt;&gt;"")*(COLUMN('Ess Med Single quoted items '!L98:T98)-COLUMN('Ess Med Single quoted items '!L98)+1))))</f>
        <v>Ali Traders</v>
      </c>
      <c r="B34" s="20">
        <f>'Ess Med Single quoted items '!A98</f>
        <v>95</v>
      </c>
      <c r="C34" s="21" t="str">
        <f>TRIM('Ess Med Single quoted items '!C98&amp;"")</f>
        <v>Folic Acid + Iron Hydroxide Polymaltose Complex</v>
      </c>
      <c r="D34" s="21" t="str">
        <f>TRIM('Ess Med Single quoted items '!B98&amp;"")</f>
        <v>Syrup</v>
      </c>
      <c r="E34" s="21" t="e">
        <f>TRIM(#REF!&amp;"")</f>
        <v>#REF!</v>
      </c>
      <c r="F34" s="21" t="str">
        <f>'Ess Med Single quoted items '!D98&amp;""</f>
        <v>Hemoplex-F Syrup 120ml</v>
      </c>
      <c r="G34" s="21" t="str">
        <f>'Ess Med Single quoted items '!E98&amp;""</f>
        <v>Synchro</v>
      </c>
      <c r="H34" s="22">
        <f>'Ess Med Single quoted items '!K98</f>
        <v>500</v>
      </c>
      <c r="I34" s="23">
        <f>SUM('Ess Med Single quoted items '!L98:T98)</f>
        <v>175</v>
      </c>
      <c r="J34" s="22">
        <f t="shared" si="0"/>
        <v>87500</v>
      </c>
      <c r="K34" s="21"/>
    </row>
    <row r="35" spans="1:11" x14ac:dyDescent="0.25">
      <c r="A35" s="19" t="str">
        <f>TRIM(INDEX('Ess Med Single quoted items '!$L$3:$T$3,SUMPRODUCT(('Ess Med Single quoted items '!L99:T99&lt;&gt;"")*(COLUMN('Ess Med Single quoted items '!L99:T99)-COLUMN('Ess Med Single quoted items '!L99)+1))))</f>
        <v>Ali Traders</v>
      </c>
      <c r="B35" s="20">
        <f>'Ess Med Single quoted items '!A99</f>
        <v>96</v>
      </c>
      <c r="C35" s="21" t="str">
        <f>TRIM('Ess Med Single quoted items '!C99&amp;"")</f>
        <v>Calcium + Vitamin D</v>
      </c>
      <c r="D35" s="21" t="str">
        <f>TRIM('Ess Med Single quoted items '!B99&amp;"")</f>
        <v>Capsule/Tablet</v>
      </c>
      <c r="E35" s="21" t="e">
        <f>TRIM(#REF!&amp;"")</f>
        <v>#REF!</v>
      </c>
      <c r="F35" s="21" t="str">
        <f>'Ess Med Single quoted items '!D99&amp;""</f>
        <v>Calcium-P Tab</v>
      </c>
      <c r="G35" s="21" t="str">
        <f>'Ess Med Single quoted items '!E99&amp;""</f>
        <v>PDH</v>
      </c>
      <c r="H35" s="22">
        <f>'Ess Med Single quoted items '!K99</f>
        <v>5000</v>
      </c>
      <c r="I35" s="23">
        <f>SUM('Ess Med Single quoted items '!L99:T99)</f>
        <v>7.5</v>
      </c>
      <c r="J35" s="22">
        <f t="shared" si="0"/>
        <v>37500</v>
      </c>
      <c r="K35" s="21"/>
    </row>
    <row r="36" spans="1:11" x14ac:dyDescent="0.25">
      <c r="A36" s="19" t="str">
        <f>TRIM(INDEX('Ess Med Single quoted items '!$L$3:$T$3,SUMPRODUCT(('Ess Med Single quoted items '!L107:T107&lt;&gt;"")*(COLUMN('Ess Med Single quoted items '!L107:T107)-COLUMN('Ess Med Single quoted items '!L107)+1))))</f>
        <v>Ali Traders</v>
      </c>
      <c r="B36" s="20">
        <f>'Ess Med Single quoted items '!A107</f>
        <v>104</v>
      </c>
      <c r="C36" s="21" t="str">
        <f>TRIM('Ess Med Single quoted items '!C107&amp;"")</f>
        <v>Oral Rehydration Salts (ORS)</v>
      </c>
      <c r="D36" s="21" t="str">
        <f>TRIM('Ess Med Single quoted items '!B107&amp;"")</f>
        <v>Sachet</v>
      </c>
      <c r="E36" s="21" t="e">
        <f>TRIM(#REF!&amp;"")</f>
        <v>#REF!</v>
      </c>
      <c r="F36" s="21" t="str">
        <f>'Ess Med Single quoted items '!D107&amp;""</f>
        <v>Osmofaas 11gm Sachet</v>
      </c>
      <c r="G36" s="21" t="str">
        <f>'Ess Med Single quoted items '!E107&amp;""</f>
        <v>FAAS</v>
      </c>
      <c r="H36" s="22">
        <f>'Ess Med Single quoted items '!K107</f>
        <v>500</v>
      </c>
      <c r="I36" s="23">
        <f>SUM('Ess Med Single quoted items '!L107:T107)</f>
        <v>13.5</v>
      </c>
      <c r="J36" s="22">
        <f t="shared" si="0"/>
        <v>6750</v>
      </c>
      <c r="K36" s="21"/>
    </row>
    <row r="37" spans="1:11" x14ac:dyDescent="0.25">
      <c r="A37" s="19" t="str">
        <f>TRIM(INDEX('Ess Med Single quoted items '!$L$3:$T$3,SUMPRODUCT(('Ess Med Single quoted items '!L120:T120&lt;&gt;"")*(COLUMN('Ess Med Single quoted items '!L120:T120)-COLUMN('Ess Med Single quoted items '!L120)+1))))</f>
        <v>Ali Traders</v>
      </c>
      <c r="B37" s="20">
        <f>'Ess Med Single quoted items '!A120</f>
        <v>117</v>
      </c>
      <c r="C37" s="21" t="str">
        <f>TRIM('Ess Med Single quoted items '!C120&amp;"")</f>
        <v>Oxytocin</v>
      </c>
      <c r="D37" s="21" t="str">
        <f>TRIM('Ess Med Single quoted items '!B120&amp;"")</f>
        <v>Injection</v>
      </c>
      <c r="E37" s="21" t="e">
        <f>TRIM(#REF!&amp;"")</f>
        <v>#REF!</v>
      </c>
      <c r="F37" s="21" t="str">
        <f>'Ess Med Single quoted items '!D120&amp;""</f>
        <v>Oxytocin 5 I.U 1ml Inj</v>
      </c>
      <c r="G37" s="21" t="str">
        <f>'Ess Med Single quoted items '!E120&amp;""</f>
        <v>Amaan</v>
      </c>
      <c r="H37" s="22">
        <f>'Ess Med Single quoted items '!K120</f>
        <v>2000</v>
      </c>
      <c r="I37" s="23">
        <f>SUM('Ess Med Single quoted items '!L120:T120)</f>
        <v>15.5</v>
      </c>
      <c r="J37" s="22">
        <f t="shared" ref="J37:J68" si="3">H37*I37</f>
        <v>31000</v>
      </c>
      <c r="K37" s="21"/>
    </row>
    <row r="38" spans="1:11" x14ac:dyDescent="0.25">
      <c r="A38" s="19" t="str">
        <f>TRIM(INDEX('Ess Med Single quoted items '!$L$3:$T$3,SUMPRODUCT(('Ess Med Single quoted items '!L7:T7&lt;&gt;"")*(COLUMN('Ess Med Single quoted items '!L7:T7)-COLUMN('Ess Med Single quoted items '!L7)+1))))</f>
        <v>Bukhari Medical Supplies</v>
      </c>
      <c r="B38" s="20">
        <f>'Ess Med Single quoted items '!A7</f>
        <v>3</v>
      </c>
      <c r="C38" s="21" t="str">
        <f>TRIM('Ess Med Single quoted items '!C7&amp;"")</f>
        <v>Clotrimazole</v>
      </c>
      <c r="D38" s="21" t="str">
        <f>TRIM('Ess Med Single quoted items '!B7&amp;"")</f>
        <v>Cream</v>
      </c>
      <c r="E38" s="21"/>
      <c r="F38" s="21" t="str">
        <f>'Ess Med Single quoted items '!D7&amp;""</f>
        <v>Wimtazol Cream</v>
      </c>
      <c r="G38" s="21" t="str">
        <f>'Ess Med Single quoted items '!E7&amp;""</f>
        <v>Wimits Pharmaceuticals Pvt Ltd</v>
      </c>
      <c r="H38" s="22">
        <f>'Ess Med Single quoted items '!K7</f>
        <v>1000</v>
      </c>
      <c r="I38" s="23">
        <f>SUM('Ess Med Single quoted items '!L7:T7)</f>
        <v>84</v>
      </c>
      <c r="J38" s="22">
        <f t="shared" si="3"/>
        <v>84000</v>
      </c>
      <c r="K38" s="21"/>
    </row>
    <row r="39" spans="1:11" x14ac:dyDescent="0.25">
      <c r="A39" s="19" t="str">
        <f>TRIM(INDEX('Ess Med Single quoted items '!$L$3:$T$3,SUMPRODUCT(('Ess Med Single quoted items '!L8:T8&lt;&gt;"")*(COLUMN('Ess Med Single quoted items '!L8:T8)-COLUMN('Ess Med Single quoted items '!L8)+1))))</f>
        <v>Bukhari Medical Supplies</v>
      </c>
      <c r="B39" s="20">
        <f>'Ess Med Single quoted items '!A8</f>
        <v>4</v>
      </c>
      <c r="C39" s="21" t="str">
        <f>TRIM('Ess Med Single quoted items '!C8&amp;"")</f>
        <v>Ketoconazole</v>
      </c>
      <c r="D39" s="21" t="str">
        <f>TRIM('Ess Med Single quoted items '!B8&amp;"")</f>
        <v>Cream</v>
      </c>
      <c r="E39" s="21"/>
      <c r="F39" s="21" t="str">
        <f>'Ess Med Single quoted items '!D8&amp;""</f>
        <v>Nizral Cream</v>
      </c>
      <c r="G39" s="21" t="str">
        <f>'Ess Med Single quoted items '!E8&amp;""</f>
        <v>Wimits Pharmaceuticals Pvt Ltd</v>
      </c>
      <c r="H39" s="22">
        <f>'Ess Med Single quoted items '!K8</f>
        <v>1000</v>
      </c>
      <c r="I39" s="23">
        <f>SUM('Ess Med Single quoted items '!L8:T8)</f>
        <v>75.400000000000006</v>
      </c>
      <c r="J39" s="22">
        <f t="shared" si="3"/>
        <v>75400</v>
      </c>
      <c r="K39" s="21"/>
    </row>
    <row r="40" spans="1:11" x14ac:dyDescent="0.25">
      <c r="A40" s="19" t="str">
        <f>TRIM(INDEX('Ess Med Single quoted items '!$L$3:$T$3,SUMPRODUCT(('Ess Med Single quoted items '!L14:T14&lt;&gt;"")*(COLUMN('Ess Med Single quoted items '!L14:T14)-COLUMN('Ess Med Single quoted items '!L14)+1))))</f>
        <v>Bukhari Medical Supplies</v>
      </c>
      <c r="B40" s="20">
        <f>'Ess Med Single quoted items '!A14</f>
        <v>10</v>
      </c>
      <c r="C40" s="21" t="str">
        <f>TRIM('Ess Med Single quoted items '!C14&amp;"")</f>
        <v>Lidocaine (Lignocaine)</v>
      </c>
      <c r="D40" s="21" t="str">
        <f>TRIM('Ess Med Single quoted items '!B14&amp;"")</f>
        <v>Gel</v>
      </c>
      <c r="E40" s="21"/>
      <c r="F40" s="21" t="str">
        <f>'Ess Med Single quoted items '!D14&amp;""</f>
        <v>Ligwim</v>
      </c>
      <c r="G40" s="21" t="str">
        <f>'Ess Med Single quoted items '!E14&amp;""</f>
        <v>Wimits Pharmaceuticals Pvt Ltd</v>
      </c>
      <c r="H40" s="22">
        <f>'Ess Med Single quoted items '!K14</f>
        <v>1000</v>
      </c>
      <c r="I40" s="23">
        <f>SUM('Ess Med Single quoted items '!L14:T14)</f>
        <v>20.8</v>
      </c>
      <c r="J40" s="22">
        <f t="shared" si="3"/>
        <v>20800</v>
      </c>
      <c r="K40" s="21"/>
    </row>
    <row r="41" spans="1:11" x14ac:dyDescent="0.25">
      <c r="A41" s="19" t="str">
        <f>TRIM(INDEX('Ess Med Single quoted items '!$L$3:$T$3,SUMPRODUCT(('Ess Med Single quoted items '!L33:T33&lt;&gt;"")*(COLUMN('Ess Med Single quoted items '!L33:T33)-COLUMN('Ess Med Single quoted items '!L33)+1))))</f>
        <v>Bukhari Medical Supplies</v>
      </c>
      <c r="B41" s="20">
        <f>'Ess Med Single quoted items '!A33</f>
        <v>29</v>
      </c>
      <c r="C41" s="21" t="str">
        <f>TRIM('Ess Med Single quoted items '!C33&amp;"")</f>
        <v>Ciprofloxacin</v>
      </c>
      <c r="D41" s="21" t="str">
        <f>TRIM('Ess Med Single quoted items '!B33&amp;"")</f>
        <v>Eye/Ear Drops</v>
      </c>
      <c r="E41" s="21"/>
      <c r="F41" s="21" t="str">
        <f>'Ess Med Single quoted items '!D33&amp;""</f>
        <v>Invoflox Eye Drops</v>
      </c>
      <c r="G41" s="21" t="str">
        <f>'Ess Med Single quoted items '!E33&amp;""</f>
        <v>Innvotek Pharmaceuticals</v>
      </c>
      <c r="H41" s="22">
        <f>'Ess Med Single quoted items '!K33</f>
        <v>1000</v>
      </c>
      <c r="I41" s="23">
        <f>SUM('Ess Med Single quoted items '!L33:T33)</f>
        <v>91</v>
      </c>
      <c r="J41" s="22">
        <f t="shared" si="3"/>
        <v>91000</v>
      </c>
      <c r="K41" s="21"/>
    </row>
    <row r="42" spans="1:11" x14ac:dyDescent="0.25">
      <c r="A42" s="19" t="str">
        <f>TRIM(INDEX('Ess Med Single quoted items '!$L$3:$T$3,SUMPRODUCT(('Ess Med Single quoted items '!L34:T34&lt;&gt;"")*(COLUMN('Ess Med Single quoted items '!L34:T34)-COLUMN('Ess Med Single quoted items '!L34)+1))))</f>
        <v>Bukhari Medical Supplies</v>
      </c>
      <c r="B42" s="20">
        <f>'Ess Med Single quoted items '!A34</f>
        <v>30</v>
      </c>
      <c r="C42" s="21" t="str">
        <f>TRIM('Ess Med Single quoted items '!C34&amp;"")</f>
        <v>Ciprofloxacin</v>
      </c>
      <c r="D42" s="21" t="str">
        <f>TRIM('Ess Med Single quoted items '!B34&amp;"")</f>
        <v>Eye Drops</v>
      </c>
      <c r="E42" s="21"/>
      <c r="F42" s="21" t="str">
        <f>'Ess Med Single quoted items '!D34&amp;""</f>
        <v>Invoflox Eye Drops</v>
      </c>
      <c r="G42" s="21" t="str">
        <f>'Ess Med Single quoted items '!E34&amp;""</f>
        <v>Innvotek Pharmaceuticals</v>
      </c>
      <c r="H42" s="22">
        <f>'Ess Med Single quoted items '!K34</f>
        <v>500</v>
      </c>
      <c r="I42" s="23">
        <f>SUM('Ess Med Single quoted items '!L34:T34)</f>
        <v>91</v>
      </c>
      <c r="J42" s="22">
        <f t="shared" si="3"/>
        <v>45500</v>
      </c>
      <c r="K42" s="21"/>
    </row>
    <row r="43" spans="1:11" x14ac:dyDescent="0.25">
      <c r="A43" s="19" t="str">
        <f>TRIM(INDEX('Ess Med Single quoted items '!$L$3:$T$3,SUMPRODUCT(('Ess Med Single quoted items '!L35:T35&lt;&gt;"")*(COLUMN('Ess Med Single quoted items '!L35:T35)-COLUMN('Ess Med Single quoted items '!L35)+1))))</f>
        <v>Bukhari Medical Supplies</v>
      </c>
      <c r="B43" s="20">
        <f>'Ess Med Single quoted items '!A35</f>
        <v>31</v>
      </c>
      <c r="C43" s="21" t="str">
        <f>TRIM('Ess Med Single quoted items '!C35&amp;"")</f>
        <v>Ciprofloxacin</v>
      </c>
      <c r="D43" s="21" t="str">
        <f>TRIM('Ess Med Single quoted items '!B35&amp;"")</f>
        <v>Eye Drops</v>
      </c>
      <c r="E43" s="21"/>
      <c r="F43" s="21" t="str">
        <f>'Ess Med Single quoted items '!D35&amp;""</f>
        <v>Invoflox Eye Drops</v>
      </c>
      <c r="G43" s="21" t="str">
        <f>'Ess Med Single quoted items '!E35&amp;""</f>
        <v>Innvotek Pharmaceuticals</v>
      </c>
      <c r="H43" s="22">
        <f>'Ess Med Single quoted items '!K35</f>
        <v>100</v>
      </c>
      <c r="I43" s="23">
        <f>SUM('Ess Med Single quoted items '!L35:T35)</f>
        <v>91</v>
      </c>
      <c r="J43" s="22">
        <f t="shared" si="3"/>
        <v>9100</v>
      </c>
      <c r="K43" s="21"/>
    </row>
    <row r="44" spans="1:11" x14ac:dyDescent="0.25">
      <c r="A44" s="19" t="str">
        <f>TRIM(INDEX('Ess Med Single quoted items '!$L$3:$T$3,SUMPRODUCT(('Ess Med Single quoted items '!L37:T37&lt;&gt;"")*(COLUMN('Ess Med Single quoted items '!L37:T37)-COLUMN('Ess Med Single quoted items '!L37)+1))))</f>
        <v>Bukhari Medical Supplies</v>
      </c>
      <c r="B44" s="20">
        <f>'Ess Med Single quoted items '!A37</f>
        <v>33</v>
      </c>
      <c r="C44" s="21" t="str">
        <f>TRIM('Ess Med Single quoted items '!C37&amp;"")</f>
        <v>Betamethasone Valerate + Neomycin</v>
      </c>
      <c r="D44" s="21" t="str">
        <f>TRIM('Ess Med Single quoted items '!B37&amp;"")</f>
        <v>Cream</v>
      </c>
      <c r="E44" s="21"/>
      <c r="F44" s="21" t="str">
        <f>'Ess Med Single quoted items '!D37&amp;""</f>
        <v>Wimbeta-N Cream</v>
      </c>
      <c r="G44" s="21" t="str">
        <f>'Ess Med Single quoted items '!E37&amp;""</f>
        <v>Wimits Pharmaceuticals Pvt Ltd</v>
      </c>
      <c r="H44" s="22">
        <f>'Ess Med Single quoted items '!K37</f>
        <v>2000</v>
      </c>
      <c r="I44" s="23">
        <f>SUM('Ess Med Single quoted items '!L37:T37)</f>
        <v>84</v>
      </c>
      <c r="J44" s="22">
        <f t="shared" si="3"/>
        <v>168000</v>
      </c>
      <c r="K44" s="21"/>
    </row>
    <row r="45" spans="1:11" x14ac:dyDescent="0.25">
      <c r="A45" s="19" t="str">
        <f>TRIM(INDEX('Ess Med Single quoted items '!$L$3:$T$3,SUMPRODUCT(('Ess Med Single quoted items '!L67:T67&lt;&gt;"")*(COLUMN('Ess Med Single quoted items '!L67:T67)-COLUMN('Ess Med Single quoted items '!L67)+1))))</f>
        <v>Bukhari Medical Supplies</v>
      </c>
      <c r="B45" s="20">
        <f>'Ess Med Single quoted items '!A67</f>
        <v>64</v>
      </c>
      <c r="C45" s="21" t="str">
        <f>TRIM('Ess Med Single quoted items '!C67&amp;"")</f>
        <v>Risperidone</v>
      </c>
      <c r="D45" s="21" t="str">
        <f>TRIM('Ess Med Single quoted items '!B67&amp;"")</f>
        <v>Tablet</v>
      </c>
      <c r="E45" s="21" t="e">
        <f>TRIM(#REF!&amp;"")</f>
        <v>#REF!</v>
      </c>
      <c r="F45" s="21" t="str">
        <f>'Ess Med Single quoted items '!D67&amp;""</f>
        <v>Trendone</v>
      </c>
      <c r="G45" s="21" t="str">
        <f>'Ess Med Single quoted items '!E67&amp;""</f>
        <v>Friends Pharma (Pvt) Ltd</v>
      </c>
      <c r="H45" s="22">
        <f>'Ess Med Single quoted items '!K67</f>
        <v>100</v>
      </c>
      <c r="I45" s="23">
        <f>SUM('Ess Med Single quoted items '!L67:T67)</f>
        <v>2.8</v>
      </c>
      <c r="J45" s="22">
        <f t="shared" si="3"/>
        <v>280</v>
      </c>
      <c r="K45" s="21"/>
    </row>
    <row r="46" spans="1:11" x14ac:dyDescent="0.25">
      <c r="A46" s="19" t="str">
        <f>TRIM(INDEX('Ess Med Single quoted items '!$L$3:$T$3,SUMPRODUCT(('Ess Med Single quoted items '!L101:T101&lt;&gt;"")*(COLUMN('Ess Med Single quoted items '!L101:T101)-COLUMN('Ess Med Single quoted items '!L101)+1))))</f>
        <v>Bukhari Medical Supplies</v>
      </c>
      <c r="B46" s="20">
        <f>'Ess Med Single quoted items '!A101</f>
        <v>98</v>
      </c>
      <c r="C46" s="21" t="str">
        <f>TRIM('Ess Med Single quoted items '!C101&amp;"")</f>
        <v>Tropicamide</v>
      </c>
      <c r="D46" s="21" t="str">
        <f>TRIM('Ess Med Single quoted items '!B101&amp;"")</f>
        <v>Eye Drops</v>
      </c>
      <c r="E46" s="21" t="e">
        <f>TRIM(#REF!&amp;"")</f>
        <v>#REF!</v>
      </c>
      <c r="F46" s="21" t="str">
        <f>'Ess Med Single quoted items '!D101&amp;""</f>
        <v>Mydropic 1% Drops</v>
      </c>
      <c r="G46" s="21" t="str">
        <f>'Ess Med Single quoted items '!E101&amp;""</f>
        <v>Innvotek Pharmaceuticals</v>
      </c>
      <c r="H46" s="22">
        <f>'Ess Med Single quoted items '!K101</f>
        <v>300</v>
      </c>
      <c r="I46" s="23">
        <f>SUM('Ess Med Single quoted items '!L101:T101)</f>
        <v>162</v>
      </c>
      <c r="J46" s="22">
        <f t="shared" si="3"/>
        <v>48600</v>
      </c>
      <c r="K46" s="21"/>
    </row>
    <row r="47" spans="1:11" ht="24" x14ac:dyDescent="0.25">
      <c r="A47" s="19" t="str">
        <f>TRIM(INDEX('Ess Med Single quoted items '!$L$3:$T$3,SUMPRODUCT(('Ess Med Single quoted items '!L6:T6&lt;&gt;"")*(COLUMN('Ess Med Single quoted items '!L6:T6)-COLUMN('Ess Med Single quoted items '!L6)+1))))</f>
        <v>Impressive Biotechnical &amp; Pharmaceuticals</v>
      </c>
      <c r="B47" s="20">
        <f>'Ess Med Single quoted items '!A6</f>
        <v>2</v>
      </c>
      <c r="C47" s="21" t="str">
        <f>TRIM('Ess Med Single quoted items '!C6&amp;"")</f>
        <v>Amphotericin B</v>
      </c>
      <c r="D47" s="21" t="str">
        <f>TRIM('Ess Med Single quoted items '!B6&amp;"")</f>
        <v>Injection</v>
      </c>
      <c r="E47" s="21"/>
      <c r="F47" s="21" t="str">
        <f>'Ess Med Single quoted items '!D6&amp;""</f>
        <v>Amphotericin B Lyophilized 50mg Injection</v>
      </c>
      <c r="G47" s="21" t="str">
        <f>'Ess Med Single quoted items '!E6&amp;""</f>
        <v>MTI Medical (Pvt) Ltd</v>
      </c>
      <c r="H47" s="22">
        <f>'Ess Med Single quoted items '!K6</f>
        <v>500</v>
      </c>
      <c r="I47" s="23">
        <f>SUM('Ess Med Single quoted items '!L6:T6)</f>
        <v>1091</v>
      </c>
      <c r="J47" s="22">
        <f t="shared" si="3"/>
        <v>545500</v>
      </c>
      <c r="K47" s="21"/>
    </row>
    <row r="48" spans="1:11" x14ac:dyDescent="0.25">
      <c r="A48" s="19" t="str">
        <f>TRIM(INDEX('Ess Med Single quoted items '!$L$3:$T$3,SUMPRODUCT(('Ess Med Single quoted items '!L27:T27&lt;&gt;"")*(COLUMN('Ess Med Single quoted items '!L27:T27)-COLUMN('Ess Med Single quoted items '!L27)+1))))</f>
        <v>Impressive Biotechnical &amp; Pharmaceuticals</v>
      </c>
      <c r="B48" s="20">
        <f>'Ess Med Single quoted items '!A27</f>
        <v>23</v>
      </c>
      <c r="C48" s="21" t="str">
        <f>TRIM('Ess Med Single quoted items '!C27&amp;"")</f>
        <v>Azithromycin</v>
      </c>
      <c r="D48" s="21" t="str">
        <f>TRIM('Ess Med Single quoted items '!B27&amp;"")</f>
        <v>Injection</v>
      </c>
      <c r="E48" s="21"/>
      <c r="F48" s="21" t="str">
        <f>'Ess Med Single quoted items '!D27&amp;""</f>
        <v>ZECMO 500mg IV Injection</v>
      </c>
      <c r="G48" s="21" t="str">
        <f>'Ess Med Single quoted items '!E27&amp;""</f>
        <v>MTI Medical (Pvt) Ltd</v>
      </c>
      <c r="H48" s="22">
        <f>'Ess Med Single quoted items '!K27</f>
        <v>500</v>
      </c>
      <c r="I48" s="23">
        <f>SUM('Ess Med Single quoted items '!L27:T27)</f>
        <v>270</v>
      </c>
      <c r="J48" s="22">
        <f t="shared" si="3"/>
        <v>135000</v>
      </c>
      <c r="K48" s="21"/>
    </row>
    <row r="49" spans="1:11" ht="24" x14ac:dyDescent="0.25">
      <c r="A49" s="19" t="str">
        <f>TRIM(INDEX('Ess Med Single quoted items '!$L$3:$T$3,SUMPRODUCT(('Ess Med Single quoted items '!L40:T40&lt;&gt;"")*(COLUMN('Ess Med Single quoted items '!L40:T40)-COLUMN('Ess Med Single quoted items '!L40)+1))))</f>
        <v>Impressive Biotechnical &amp; Pharmaceuticals</v>
      </c>
      <c r="B49" s="20" t="e">
        <f>'Ess Med Single quoted items '!#REF!</f>
        <v>#REF!</v>
      </c>
      <c r="C49" s="21" t="e">
        <f>TRIM('Ess Med Single quoted items '!#REF!&amp;"")</f>
        <v>#REF!</v>
      </c>
      <c r="D49" s="21" t="e">
        <f>TRIM('Ess Med Single quoted items '!#REF!&amp;"")</f>
        <v>#REF!</v>
      </c>
      <c r="E49" s="21"/>
      <c r="F49" s="21" t="str">
        <f>'Ess Med Single quoted items '!D40&amp;""</f>
        <v>Vasparin 25000 IU/5ml Injection</v>
      </c>
      <c r="G49" s="21" t="str">
        <f>'Ess Med Single quoted items '!E40&amp;""</f>
        <v>Shandong Luoxin Pharmaceuticals Group Stock Co. Ltd.</v>
      </c>
      <c r="H49" s="22">
        <f>'Ess Med Single quoted items '!K40</f>
        <v>200</v>
      </c>
      <c r="I49" s="23">
        <f>SUM('Ess Med Single quoted items '!L40:T40)</f>
        <v>859</v>
      </c>
      <c r="J49" s="22">
        <f t="shared" si="3"/>
        <v>171800</v>
      </c>
      <c r="K49" s="21" t="s">
        <v>415</v>
      </c>
    </row>
    <row r="50" spans="1:11" x14ac:dyDescent="0.25">
      <c r="A50" s="19" t="str">
        <f>TRIM(INDEX('Ess Med Single quoted items '!$L$3:$T$3,SUMPRODUCT(('Ess Med Single quoted items '!L44:T44&lt;&gt;"")*(COLUMN('Ess Med Single quoted items '!L44:T44)-COLUMN('Ess Med Single quoted items '!L44)+1))))</f>
        <v>Impressive Biotechnical &amp; Pharmaceuticals</v>
      </c>
      <c r="B50" s="20">
        <f>'Ess Med Single quoted items '!A44</f>
        <v>41</v>
      </c>
      <c r="C50" s="21" t="str">
        <f>TRIM('Ess Med Single quoted items '!C44&amp;"")</f>
        <v>Loratadine</v>
      </c>
      <c r="D50" s="21" t="str">
        <f>TRIM('Ess Med Single quoted items '!B44&amp;"")</f>
        <v>Syrup</v>
      </c>
      <c r="E50" s="21"/>
      <c r="F50" s="21" t="str">
        <f>'Ess Med Single quoted items '!D44&amp;""</f>
        <v>LORANTEX Syrup</v>
      </c>
      <c r="G50" s="21" t="str">
        <f>'Ess Med Single quoted items '!E44&amp;""</f>
        <v>MTI Medical (Pvt) Ltd</v>
      </c>
      <c r="H50" s="22">
        <f>'Ess Med Single quoted items '!K44</f>
        <v>2000</v>
      </c>
      <c r="I50" s="23">
        <f>SUM('Ess Med Single quoted items '!L44:T44)</f>
        <v>55</v>
      </c>
      <c r="J50" s="22">
        <f t="shared" si="3"/>
        <v>110000</v>
      </c>
      <c r="K50" s="21"/>
    </row>
    <row r="51" spans="1:11" x14ac:dyDescent="0.25">
      <c r="A51" s="19" t="str">
        <f>TRIM(INDEX('Ess Med Single quoted items '!$L$3:$T$3,SUMPRODUCT(('Ess Med Single quoted items '!L74:T74&lt;&gt;"")*(COLUMN('Ess Med Single quoted items '!L74:T74)-COLUMN('Ess Med Single quoted items '!L74)+1))))</f>
        <v>Impressive Biotechnical &amp; Pharmaceuticals</v>
      </c>
      <c r="B51" s="20">
        <f>'Ess Med Single quoted items '!A74</f>
        <v>71</v>
      </c>
      <c r="C51" s="21" t="str">
        <f>TRIM('Ess Med Single quoted items '!C74&amp;"")</f>
        <v>Human Chorionic Gonadotropin (hCG)</v>
      </c>
      <c r="D51" s="21" t="str">
        <f>TRIM('Ess Med Single quoted items '!B74&amp;"")</f>
        <v>Injection</v>
      </c>
      <c r="E51" s="21" t="e">
        <f>TRIM(#REF!&amp;"")</f>
        <v>#REF!</v>
      </c>
      <c r="F51" s="21" t="str">
        <f>'Ess Med Single quoted items '!D74&amp;""</f>
        <v>Pubergen 5000 IU Injection</v>
      </c>
      <c r="G51" s="21" t="str">
        <f>'Ess Med Single quoted items '!E74&amp;""</f>
        <v>Bio Mark Pharmaceuticals</v>
      </c>
      <c r="H51" s="22">
        <f>'Ess Med Single quoted items '!K74</f>
        <v>1000</v>
      </c>
      <c r="I51" s="23">
        <f>SUM('Ess Med Single quoted items '!L74:T74)</f>
        <v>2331</v>
      </c>
      <c r="J51" s="22">
        <f t="shared" si="3"/>
        <v>2331000</v>
      </c>
      <c r="K51" s="21"/>
    </row>
    <row r="52" spans="1:11" x14ac:dyDescent="0.25">
      <c r="A52" s="19" t="str">
        <f>TRIM(INDEX('Ess Med Single quoted items '!$L$3:$T$3,SUMPRODUCT(('Ess Med Single quoted items '!L102:T102&lt;&gt;"")*(COLUMN('Ess Med Single quoted items '!L102:T102)-COLUMN('Ess Med Single quoted items '!L102)+1))))</f>
        <v>Impressive Biotechnical &amp; Pharmaceuticals</v>
      </c>
      <c r="B52" s="20">
        <f>'Ess Med Single quoted items '!A102</f>
        <v>99</v>
      </c>
      <c r="C52" s="21" t="str">
        <f>TRIM('Ess Med Single quoted items '!C102&amp;"")</f>
        <v>Tramadol Hydrochloride</v>
      </c>
      <c r="D52" s="21" t="str">
        <f>TRIM('Ess Med Single quoted items '!B102&amp;"")</f>
        <v>Capsule</v>
      </c>
      <c r="E52" s="21" t="e">
        <f>TRIM(#REF!&amp;"")</f>
        <v>#REF!</v>
      </c>
      <c r="F52" s="21" t="str">
        <f>'Ess Med Single quoted items '!D102&amp;""</f>
        <v>BITRAMOL 50mg Capsule</v>
      </c>
      <c r="G52" s="21" t="str">
        <f>'Ess Med Single quoted items '!E102&amp;""</f>
        <v>MTI Medical (Pvt) Ltd</v>
      </c>
      <c r="H52" s="22">
        <f>'Ess Med Single quoted items '!K102</f>
        <v>3000</v>
      </c>
      <c r="I52" s="23">
        <f>SUM('Ess Med Single quoted items '!L102:T102)</f>
        <v>8</v>
      </c>
      <c r="J52" s="22">
        <f t="shared" si="3"/>
        <v>24000</v>
      </c>
      <c r="K52" s="21"/>
    </row>
    <row r="53" spans="1:11" x14ac:dyDescent="0.25">
      <c r="A53" s="19" t="str">
        <f>TRIM(INDEX('Ess Med Single quoted items '!$L$3:$T$3,SUMPRODUCT(('Ess Med Single quoted items '!L111:T111&lt;&gt;"")*(COLUMN('Ess Med Single quoted items '!L111:T111)-COLUMN('Ess Med Single quoted items '!L111)+1))))</f>
        <v>Impressive Biotechnical &amp; Pharmaceuticals</v>
      </c>
      <c r="B53" s="20">
        <f>'Ess Med Single quoted items '!A111</f>
        <v>108</v>
      </c>
      <c r="C53" s="21" t="str">
        <f>TRIM('Ess Med Single quoted items '!C111&amp;"")</f>
        <v>Progesterone</v>
      </c>
      <c r="D53" s="21" t="str">
        <f>TRIM('Ess Med Single quoted items '!B111&amp;"")</f>
        <v>Tablet</v>
      </c>
      <c r="E53" s="21" t="e">
        <f>TRIM(#REF!&amp;"")</f>
        <v>#REF!</v>
      </c>
      <c r="F53" s="21" t="str">
        <f>'Ess Med Single quoted items '!D111&amp;""</f>
        <v>Sugest 100mg Tablet</v>
      </c>
      <c r="G53" s="21" t="str">
        <f>'Ess Med Single quoted items '!E111&amp;""</f>
        <v>Bio Mark Pharmaceuticals</v>
      </c>
      <c r="H53" s="22">
        <f>'Ess Med Single quoted items '!K111</f>
        <v>1000</v>
      </c>
      <c r="I53" s="23">
        <f>SUM('Ess Med Single quoted items '!L111:T111)</f>
        <v>55.25</v>
      </c>
      <c r="J53" s="22">
        <f t="shared" si="3"/>
        <v>55250</v>
      </c>
      <c r="K53" s="21"/>
    </row>
    <row r="54" spans="1:11" x14ac:dyDescent="0.25">
      <c r="A54" s="19" t="str">
        <f>TRIM(INDEX('Ess Med Single quoted items '!$L$3:$T$3,SUMPRODUCT(('Ess Med Single quoted items '!L112:T112&lt;&gt;"")*(COLUMN('Ess Med Single quoted items '!L112:T112)-COLUMN('Ess Med Single quoted items '!L112)+1))))</f>
        <v>Impressive Biotechnical &amp; Pharmaceuticals</v>
      </c>
      <c r="B54" s="20">
        <f>'Ess Med Single quoted items '!A112</f>
        <v>109</v>
      </c>
      <c r="C54" s="21" t="str">
        <f>TRIM('Ess Med Single quoted items '!C112&amp;"")</f>
        <v>Itopride Hydrochloride</v>
      </c>
      <c r="D54" s="21" t="str">
        <f>TRIM('Ess Med Single quoted items '!B112&amp;"")</f>
        <v>Tablet</v>
      </c>
      <c r="E54" s="21" t="e">
        <f>TRIM(#REF!&amp;"")</f>
        <v>#REF!</v>
      </c>
      <c r="F54" s="21" t="str">
        <f>'Ess Med Single quoted items '!D112&amp;""</f>
        <v>TRIDEXIL 50mg Tablet</v>
      </c>
      <c r="G54" s="21" t="str">
        <f>'Ess Med Single quoted items '!E112&amp;""</f>
        <v>MTI Medical (Pvt) Ltd</v>
      </c>
      <c r="H54" s="22">
        <f>'Ess Med Single quoted items '!K112</f>
        <v>500</v>
      </c>
      <c r="I54" s="23">
        <f>SUM('Ess Med Single quoted items '!L112:T112)</f>
        <v>8</v>
      </c>
      <c r="J54" s="22">
        <f t="shared" si="3"/>
        <v>4000</v>
      </c>
      <c r="K54" s="21"/>
    </row>
    <row r="55" spans="1:11" x14ac:dyDescent="0.25">
      <c r="A55" s="19" t="str">
        <f>TRIM(INDEX('Ess Med Single quoted items '!$L$3:$T$3,SUMPRODUCT(('Ess Med Single quoted items '!L9:T9&lt;&gt;"")*(COLUMN('Ess Med Single quoted items '!L9:T9)-COLUMN('Ess Med Single quoted items '!L9)+1))))</f>
        <v>Rehman Trading Company</v>
      </c>
      <c r="B55" s="20">
        <f>'Ess Med Single quoted items '!A9</f>
        <v>5</v>
      </c>
      <c r="C55" s="21" t="str">
        <f>TRIM('Ess Med Single quoted items '!C9&amp;"")</f>
        <v>Fenticonazole Nitrate</v>
      </c>
      <c r="D55" s="21" t="str">
        <f>TRIM('Ess Med Single quoted items '!B9&amp;"")</f>
        <v>Cream</v>
      </c>
      <c r="E55" s="21"/>
      <c r="F55" s="21" t="str">
        <f>'Ess Med Single quoted items '!D9&amp;""</f>
        <v>Lomexin Dermal Cream 10 g</v>
      </c>
      <c r="G55" s="21" t="str">
        <f>'Ess Med Single quoted items '!E9&amp;""</f>
        <v>Pacific</v>
      </c>
      <c r="H55" s="22">
        <f>'Ess Med Single quoted items '!K9</f>
        <v>1000</v>
      </c>
      <c r="I55" s="23">
        <f>SUM('Ess Med Single quoted items '!L9:T9)</f>
        <v>153.16</v>
      </c>
      <c r="J55" s="22">
        <f t="shared" si="3"/>
        <v>153160</v>
      </c>
      <c r="K55" s="21"/>
    </row>
    <row r="56" spans="1:11" ht="24" x14ac:dyDescent="0.25">
      <c r="A56" s="19" t="str">
        <f>TRIM(INDEX('Ess Med Single quoted items '!$L$3:$T$3,SUMPRODUCT(('Ess Med Single quoted items '!L13:T13&lt;&gt;"")*(COLUMN('Ess Med Single quoted items '!L13:T13)-COLUMN('Ess Med Single quoted items '!L13)+1))))</f>
        <v>Rehman Trading Company</v>
      </c>
      <c r="B56" s="20">
        <f>'Ess Med Single quoted items '!A13</f>
        <v>9</v>
      </c>
      <c r="C56" s="21" t="str">
        <f>TRIM('Ess Med Single quoted items '!C13&amp;"")</f>
        <v>Paracetamol</v>
      </c>
      <c r="D56" s="21" t="str">
        <f>TRIM('Ess Med Single quoted items '!B13&amp;"")</f>
        <v>Drops</v>
      </c>
      <c r="E56" s="21"/>
      <c r="F56" s="21" t="str">
        <f>'Ess Med Single quoted items '!D13&amp;""</f>
        <v>Pacipar Infant Drops 80 mg/0.8 ml</v>
      </c>
      <c r="G56" s="21" t="str">
        <f>'Ess Med Single quoted items '!E13&amp;""</f>
        <v>Pacific</v>
      </c>
      <c r="H56" s="22">
        <f>'Ess Med Single quoted items '!K13</f>
        <v>2000</v>
      </c>
      <c r="I56" s="23">
        <f>VALUE(LEFT('Ess Med Single quoted items '!P13,LEN('Ess Med Single quoted items '!P13)-1))</f>
        <v>47.05</v>
      </c>
      <c r="J56" s="22">
        <f t="shared" si="3"/>
        <v>94100</v>
      </c>
      <c r="K56" s="21" t="s">
        <v>416</v>
      </c>
    </row>
    <row r="57" spans="1:11" x14ac:dyDescent="0.25">
      <c r="A57" s="19" t="str">
        <f>TRIM(INDEX('Ess Med Single quoted items '!$L$3:$T$3,SUMPRODUCT(('Ess Med Single quoted items '!L16:T16&lt;&gt;"")*(COLUMN('Ess Med Single quoted items '!L16:T16)-COLUMN('Ess Med Single quoted items '!L16)+1))))</f>
        <v>Rehman Trading Company</v>
      </c>
      <c r="B57" s="20">
        <f>'Ess Med Single quoted items '!A16</f>
        <v>12</v>
      </c>
      <c r="C57" s="21" t="str">
        <f>TRIM('Ess Med Single quoted items '!C16&amp;"")</f>
        <v>Glimepiride + Metformin</v>
      </c>
      <c r="D57" s="21" t="str">
        <f>TRIM('Ess Med Single quoted items '!B16&amp;"")</f>
        <v>Tablet</v>
      </c>
      <c r="E57" s="21"/>
      <c r="F57" s="21" t="str">
        <f>'Ess Med Single quoted items '!D16&amp;""</f>
        <v>Evopride Plus</v>
      </c>
      <c r="G57" s="21" t="str">
        <f>'Ess Med Single quoted items '!E16&amp;""</f>
        <v>PharmEvo</v>
      </c>
      <c r="H57" s="22">
        <f>'Ess Med Single quoted items '!K16</f>
        <v>500</v>
      </c>
      <c r="I57" s="23">
        <f>SUM('Ess Med Single quoted items '!L16:T16)</f>
        <v>5.38</v>
      </c>
      <c r="J57" s="22">
        <f t="shared" si="3"/>
        <v>2690</v>
      </c>
      <c r="K57" s="21"/>
    </row>
    <row r="58" spans="1:11" x14ac:dyDescent="0.25">
      <c r="A58" s="19" t="str">
        <f>TRIM(INDEX('Ess Med Single quoted items '!$L$3:$T$3,SUMPRODUCT(('Ess Med Single quoted items '!L17:T17&lt;&gt;"")*(COLUMN('Ess Med Single quoted items '!L17:T17)-COLUMN('Ess Med Single quoted items '!L17)+1))))</f>
        <v>Rehman Trading Company</v>
      </c>
      <c r="B58" s="20">
        <f>'Ess Med Single quoted items '!A17</f>
        <v>13</v>
      </c>
      <c r="C58" s="21" t="str">
        <f>TRIM('Ess Med Single quoted items '!C17&amp;"")</f>
        <v>Glimepiride</v>
      </c>
      <c r="D58" s="21" t="str">
        <f>TRIM('Ess Med Single quoted items '!B17&amp;"")</f>
        <v>Tablet</v>
      </c>
      <c r="E58" s="21"/>
      <c r="F58" s="21" t="str">
        <f>'Ess Med Single quoted items '!D17&amp;""</f>
        <v>Evopride</v>
      </c>
      <c r="G58" s="21" t="str">
        <f>'Ess Med Single quoted items '!E17&amp;""</f>
        <v>PharmEvo</v>
      </c>
      <c r="H58" s="22">
        <f>'Ess Med Single quoted items '!K17</f>
        <v>2000</v>
      </c>
      <c r="I58" s="23">
        <f>SUM('Ess Med Single quoted items '!L17:T17)</f>
        <v>3.81</v>
      </c>
      <c r="J58" s="22">
        <f t="shared" si="3"/>
        <v>7620</v>
      </c>
      <c r="K58" s="21"/>
    </row>
    <row r="59" spans="1:11" x14ac:dyDescent="0.25">
      <c r="A59" s="19" t="str">
        <f>TRIM(INDEX('Ess Med Single quoted items '!$L$3:$T$3,SUMPRODUCT(('Ess Med Single quoted items '!L18:T18&lt;&gt;"")*(COLUMN('Ess Med Single quoted items '!L18:T18)-COLUMN('Ess Med Single quoted items '!L18)+1))))</f>
        <v>Rehman Trading Company</v>
      </c>
      <c r="B59" s="20">
        <f>'Ess Med Single quoted items '!A18</f>
        <v>14</v>
      </c>
      <c r="C59" s="21" t="str">
        <f>TRIM('Ess Med Single quoted items '!C18&amp;"")</f>
        <v>Glimepiride + Metformin</v>
      </c>
      <c r="D59" s="21" t="str">
        <f>TRIM('Ess Med Single quoted items '!B18&amp;"")</f>
        <v>Tablet</v>
      </c>
      <c r="E59" s="21"/>
      <c r="F59" s="21" t="str">
        <f>'Ess Med Single quoted items '!D18&amp;""</f>
        <v>Evopride Plus</v>
      </c>
      <c r="G59" s="21" t="str">
        <f>'Ess Med Single quoted items '!E18&amp;""</f>
        <v>PharmEvo</v>
      </c>
      <c r="H59" s="22">
        <f>'Ess Med Single quoted items '!K18</f>
        <v>1000</v>
      </c>
      <c r="I59" s="23">
        <f>SUM('Ess Med Single quoted items '!L18:T18)</f>
        <v>9.8699999999999992</v>
      </c>
      <c r="J59" s="22">
        <f t="shared" si="3"/>
        <v>9870</v>
      </c>
      <c r="K59" s="21"/>
    </row>
    <row r="60" spans="1:11" x14ac:dyDescent="0.25">
      <c r="A60" s="19" t="str">
        <f>TRIM(INDEX('Ess Med Single quoted items '!$L$3:$T$3,SUMPRODUCT(('Ess Med Single quoted items '!L19:T19&lt;&gt;"")*(COLUMN('Ess Med Single quoted items '!L19:T19)-COLUMN('Ess Med Single quoted items '!L19)+1))))</f>
        <v>Rehman Trading Company</v>
      </c>
      <c r="B60" s="20">
        <f>'Ess Med Single quoted items '!A19</f>
        <v>15</v>
      </c>
      <c r="C60" s="21" t="str">
        <f>TRIM('Ess Med Single quoted items '!C19&amp;"")</f>
        <v>Glimepiride</v>
      </c>
      <c r="D60" s="21" t="str">
        <f>TRIM('Ess Med Single quoted items '!B19&amp;"")</f>
        <v>Tablet</v>
      </c>
      <c r="E60" s="21"/>
      <c r="F60" s="21" t="str">
        <f>'Ess Med Single quoted items '!D19&amp;""</f>
        <v>Evopride</v>
      </c>
      <c r="G60" s="21" t="str">
        <f>'Ess Med Single quoted items '!E19&amp;""</f>
        <v>PharmEvo</v>
      </c>
      <c r="H60" s="22">
        <f>'Ess Med Single quoted items '!K19</f>
        <v>50</v>
      </c>
      <c r="I60" s="23">
        <f>SUM('Ess Med Single quoted items '!L19:T19)</f>
        <v>10.199999999999999</v>
      </c>
      <c r="J60" s="22">
        <f t="shared" si="3"/>
        <v>509.99999999999994</v>
      </c>
      <c r="K60" s="21"/>
    </row>
    <row r="61" spans="1:11" x14ac:dyDescent="0.25">
      <c r="A61" s="19" t="str">
        <f>TRIM(INDEX('Ess Med Single quoted items '!$L$3:$T$3,SUMPRODUCT(('Ess Med Single quoted items '!L43:T43&lt;&gt;"")*(COLUMN('Ess Med Single quoted items '!L43:T43)-COLUMN('Ess Med Single quoted items '!L43)+1))))</f>
        <v>Rehman Trading Company</v>
      </c>
      <c r="B61" s="20">
        <f>'Ess Med Single quoted items '!A43</f>
        <v>40</v>
      </c>
      <c r="C61" s="21" t="str">
        <f>TRIM('Ess Med Single quoted items '!C43&amp;"")</f>
        <v>Levetiracetam</v>
      </c>
      <c r="D61" s="21" t="str">
        <f>TRIM('Ess Med Single quoted items '!B43&amp;"")</f>
        <v>Injection</v>
      </c>
      <c r="E61" s="21"/>
      <c r="F61" s="21" t="str">
        <f>'Ess Med Single quoted items '!D43&amp;""</f>
        <v>Klevra</v>
      </c>
      <c r="G61" s="21" t="str">
        <f>'Ess Med Single quoted items '!E43&amp;""</f>
        <v>PharmEvo</v>
      </c>
      <c r="H61" s="22">
        <f>'Ess Med Single quoted items '!K43</f>
        <v>500</v>
      </c>
      <c r="I61" s="23">
        <f>SUM('Ess Med Single quoted items '!L43:T43)</f>
        <v>274.98</v>
      </c>
      <c r="J61" s="22">
        <f t="shared" si="3"/>
        <v>137490</v>
      </c>
      <c r="K61" s="21"/>
    </row>
    <row r="62" spans="1:11" x14ac:dyDescent="0.25">
      <c r="A62" s="19" t="str">
        <f>TRIM(INDEX('Ess Med Single quoted items '!$L$3:$T$3,SUMPRODUCT(('Ess Med Single quoted items '!L47:T47&lt;&gt;"")*(COLUMN('Ess Med Single quoted items '!L47:T47)-COLUMN('Ess Med Single quoted items '!L47)+1))))</f>
        <v>Rehman Trading Company</v>
      </c>
      <c r="B62" s="20">
        <f>'Ess Med Single quoted items '!A47</f>
        <v>44</v>
      </c>
      <c r="C62" s="21" t="str">
        <f>TRIM('Ess Med Single quoted items '!C47&amp;"")</f>
        <v>Telmisartan + Amlodipine</v>
      </c>
      <c r="D62" s="21" t="str">
        <f>TRIM('Ess Med Single quoted items '!B47&amp;"")</f>
        <v>Tablet</v>
      </c>
      <c r="E62" s="21"/>
      <c r="F62" s="21" t="str">
        <f>'Ess Med Single quoted items '!D47&amp;""</f>
        <v>Telsarta-A Tab. 5/40 mg</v>
      </c>
      <c r="G62" s="21" t="str">
        <f>'Ess Med Single quoted items '!E47&amp;""</f>
        <v>PharmEvo</v>
      </c>
      <c r="H62" s="22">
        <f>'Ess Med Single quoted items '!K47</f>
        <v>500</v>
      </c>
      <c r="I62" s="23">
        <f>SUM('Ess Med Single quoted items '!L47:T47)</f>
        <v>20.83</v>
      </c>
      <c r="J62" s="22">
        <f t="shared" si="3"/>
        <v>10415</v>
      </c>
      <c r="K62" s="21"/>
    </row>
    <row r="63" spans="1:11" x14ac:dyDescent="0.25">
      <c r="A63" s="19" t="str">
        <f>TRIM(INDEX('Ess Med Single quoted items '!$L$3:$T$3,SUMPRODUCT(('Ess Med Single quoted items '!L48:T48&lt;&gt;"")*(COLUMN('Ess Med Single quoted items '!L48:T48)-COLUMN('Ess Med Single quoted items '!L48)+1))))</f>
        <v>Rehman Trading Company</v>
      </c>
      <c r="B63" s="20">
        <f>'Ess Med Single quoted items '!A48</f>
        <v>45</v>
      </c>
      <c r="C63" s="21" t="str">
        <f>TRIM('Ess Med Single quoted items '!C48&amp;"")</f>
        <v>Telmisartan + Amlodipine</v>
      </c>
      <c r="D63" s="21" t="str">
        <f>TRIM('Ess Med Single quoted items '!B48&amp;"")</f>
        <v>Tablet</v>
      </c>
      <c r="E63" s="21"/>
      <c r="F63" s="21" t="str">
        <f>'Ess Med Single quoted items '!D48&amp;""</f>
        <v>Telsarta-A Tab. 5/80 mg</v>
      </c>
      <c r="G63" s="21" t="str">
        <f>'Ess Med Single quoted items '!E48&amp;""</f>
        <v>PharmEvo</v>
      </c>
      <c r="H63" s="22">
        <f>'Ess Med Single quoted items '!K48</f>
        <v>500</v>
      </c>
      <c r="I63" s="23">
        <f>SUM('Ess Med Single quoted items '!L48:T48)</f>
        <v>27.03</v>
      </c>
      <c r="J63" s="22">
        <f t="shared" si="3"/>
        <v>13515</v>
      </c>
      <c r="K63" s="21"/>
    </row>
    <row r="64" spans="1:11" x14ac:dyDescent="0.25">
      <c r="A64" s="19" t="str">
        <f>TRIM(INDEX('Ess Med Single quoted items '!$L$3:$T$3,SUMPRODUCT(('Ess Med Single quoted items '!L49:T49&lt;&gt;"")*(COLUMN('Ess Med Single quoted items '!L49:T49)-COLUMN('Ess Med Single quoted items '!L49)+1))))</f>
        <v>Rehman Trading Company</v>
      </c>
      <c r="B64" s="20">
        <f>'Ess Med Single quoted items '!A49</f>
        <v>46</v>
      </c>
      <c r="C64" s="21" t="str">
        <f>TRIM('Ess Med Single quoted items '!C49&amp;"")</f>
        <v>Telmisartan</v>
      </c>
      <c r="D64" s="21" t="str">
        <f>TRIM('Ess Med Single quoted items '!B49&amp;"")</f>
        <v>Tablet</v>
      </c>
      <c r="E64" s="21"/>
      <c r="F64" s="21" t="str">
        <f>'Ess Med Single quoted items '!D49&amp;""</f>
        <v>Telsarta Tab. 20 mg</v>
      </c>
      <c r="G64" s="21" t="str">
        <f>'Ess Med Single quoted items '!E49&amp;""</f>
        <v>PharmEvo</v>
      </c>
      <c r="H64" s="22">
        <f>'Ess Med Single quoted items '!K49</f>
        <v>200</v>
      </c>
      <c r="I64" s="23">
        <f>SUM('Ess Med Single quoted items '!L49:T49)</f>
        <v>13.09</v>
      </c>
      <c r="J64" s="22">
        <f t="shared" si="3"/>
        <v>2618</v>
      </c>
      <c r="K64" s="21"/>
    </row>
    <row r="65" spans="1:11" x14ac:dyDescent="0.25">
      <c r="A65" s="19" t="str">
        <f>TRIM(INDEX('Ess Med Single quoted items '!$L$3:$T$3,SUMPRODUCT(('Ess Med Single quoted items '!L52:T52&lt;&gt;"")*(COLUMN('Ess Med Single quoted items '!L52:T52)-COLUMN('Ess Med Single quoted items '!L52)+1))))</f>
        <v>Rehman Trading Company</v>
      </c>
      <c r="B65" s="20">
        <f>'Ess Med Single quoted items '!A52</f>
        <v>49</v>
      </c>
      <c r="C65" s="21" t="str">
        <f>TRIM('Ess Med Single quoted items '!C52&amp;"")</f>
        <v>Bisoprolol</v>
      </c>
      <c r="D65" s="21" t="str">
        <f>TRIM('Ess Med Single quoted items '!B52&amp;"")</f>
        <v>Tablet</v>
      </c>
      <c r="E65" s="21"/>
      <c r="F65" s="21" t="str">
        <f>'Ess Med Single quoted items '!D52&amp;""</f>
        <v>Zibes Tab. 10 mg</v>
      </c>
      <c r="G65" s="21" t="str">
        <f>'Ess Med Single quoted items '!E52&amp;""</f>
        <v>PharmEvo</v>
      </c>
      <c r="H65" s="22">
        <f>'Ess Med Single quoted items '!K52</f>
        <v>500</v>
      </c>
      <c r="I65" s="23">
        <f>SUM('Ess Med Single quoted items '!L52:T52)</f>
        <v>13.7</v>
      </c>
      <c r="J65" s="22">
        <f t="shared" si="3"/>
        <v>6850</v>
      </c>
      <c r="K65" s="21"/>
    </row>
    <row r="66" spans="1:11" x14ac:dyDescent="0.25">
      <c r="A66" s="19" t="str">
        <f>TRIM(INDEX('Ess Med Single quoted items '!$L$3:$T$3,SUMPRODUCT(('Ess Med Single quoted items '!L53:T53&lt;&gt;"")*(COLUMN('Ess Med Single quoted items '!L53:T53)-COLUMN('Ess Med Single quoted items '!L53)+1))))</f>
        <v>Rehman Trading Company</v>
      </c>
      <c r="B66" s="20">
        <f>'Ess Med Single quoted items '!A53</f>
        <v>50</v>
      </c>
      <c r="C66" s="21" t="str">
        <f>TRIM('Ess Med Single quoted items '!C53&amp;"")</f>
        <v>Bisoprolol</v>
      </c>
      <c r="D66" s="21" t="str">
        <f>TRIM('Ess Med Single quoted items '!B53&amp;"")</f>
        <v>Tablet</v>
      </c>
      <c r="E66" s="21"/>
      <c r="F66" s="21" t="str">
        <f>'Ess Med Single quoted items '!D53&amp;""</f>
        <v>Zibes Tab. 2.5 mg</v>
      </c>
      <c r="G66" s="21" t="str">
        <f>'Ess Med Single quoted items '!E53&amp;""</f>
        <v>PharmEvo</v>
      </c>
      <c r="H66" s="22">
        <f>'Ess Med Single quoted items '!K53</f>
        <v>500</v>
      </c>
      <c r="I66" s="23">
        <f>SUM('Ess Med Single quoted items '!L53:T53)</f>
        <v>3.14</v>
      </c>
      <c r="J66" s="22">
        <f t="shared" si="3"/>
        <v>1570</v>
      </c>
      <c r="K66" s="21"/>
    </row>
    <row r="67" spans="1:11" x14ac:dyDescent="0.25">
      <c r="A67" s="19" t="str">
        <f>TRIM(INDEX('Ess Med Single quoted items '!$L$3:$T$3,SUMPRODUCT(('Ess Med Single quoted items '!L54:T54&lt;&gt;"")*(COLUMN('Ess Med Single quoted items '!L54:T54)-COLUMN('Ess Med Single quoted items '!L54)+1))))</f>
        <v>Rehman Trading Company</v>
      </c>
      <c r="B67" s="20">
        <f>'Ess Med Single quoted items '!A54</f>
        <v>51</v>
      </c>
      <c r="C67" s="21" t="str">
        <f>TRIM('Ess Med Single quoted items '!C54&amp;"")</f>
        <v>Nebivolol</v>
      </c>
      <c r="D67" s="21" t="str">
        <f>TRIM('Ess Med Single quoted items '!B54&amp;"")</f>
        <v>Tablet</v>
      </c>
      <c r="E67" s="21"/>
      <c r="F67" s="21" t="str">
        <f>'Ess Med Single quoted items '!D54&amp;""</f>
        <v>Byvas</v>
      </c>
      <c r="G67" s="21" t="str">
        <f>'Ess Med Single quoted items '!E54&amp;""</f>
        <v>PharmEvo</v>
      </c>
      <c r="H67" s="22">
        <f>'Ess Med Single quoted items '!K54</f>
        <v>100</v>
      </c>
      <c r="I67" s="23">
        <f>SUM('Ess Med Single quoted items '!L54:T54)</f>
        <v>17.3</v>
      </c>
      <c r="J67" s="22">
        <f t="shared" si="3"/>
        <v>1730</v>
      </c>
      <c r="K67" s="21"/>
    </row>
    <row r="68" spans="1:11" x14ac:dyDescent="0.25">
      <c r="A68" s="19" t="str">
        <f>TRIM(INDEX('Ess Med Single quoted items '!$L$3:$T$3,SUMPRODUCT(('Ess Med Single quoted items '!L55:T55&lt;&gt;"")*(COLUMN('Ess Med Single quoted items '!L55:T55)-COLUMN('Ess Med Single quoted items '!L55)+1))))</f>
        <v>Rehman Trading Company</v>
      </c>
      <c r="B68" s="20">
        <f>'Ess Med Single quoted items '!A55</f>
        <v>52</v>
      </c>
      <c r="C68" s="21" t="str">
        <f>TRIM('Ess Med Single quoted items '!C55&amp;"")</f>
        <v>Nebivolol</v>
      </c>
      <c r="D68" s="21" t="str">
        <f>TRIM('Ess Med Single quoted items '!B55&amp;"")</f>
        <v>Tablet</v>
      </c>
      <c r="E68" s="21"/>
      <c r="F68" s="21" t="str">
        <f>'Ess Med Single quoted items '!D55&amp;""</f>
        <v>Byvas</v>
      </c>
      <c r="G68" s="21" t="str">
        <f>'Ess Med Single quoted items '!E55&amp;""</f>
        <v>PharmEvo</v>
      </c>
      <c r="H68" s="22">
        <f>'Ess Med Single quoted items '!K55</f>
        <v>300</v>
      </c>
      <c r="I68" s="23">
        <f>SUM('Ess Med Single quoted items '!L55:T55)</f>
        <v>9.2899999999999991</v>
      </c>
      <c r="J68" s="22">
        <f t="shared" si="3"/>
        <v>2786.9999999999995</v>
      </c>
      <c r="K68" s="21"/>
    </row>
    <row r="69" spans="1:11" x14ac:dyDescent="0.25">
      <c r="A69" s="19" t="str">
        <f>TRIM(INDEX('Ess Med Single quoted items '!$L$3:$T$3,SUMPRODUCT(('Ess Med Single quoted items '!L56:T56&lt;&gt;"")*(COLUMN('Ess Med Single quoted items '!L56:T56)-COLUMN('Ess Med Single quoted items '!L56)+1))))</f>
        <v>Rehman Trading Company</v>
      </c>
      <c r="B69" s="20">
        <f>'Ess Med Single quoted items '!A56</f>
        <v>53</v>
      </c>
      <c r="C69" s="21" t="str">
        <f>TRIM('Ess Med Single quoted items '!C56&amp;"")</f>
        <v>Nebivolol</v>
      </c>
      <c r="D69" s="21" t="str">
        <f>TRIM('Ess Med Single quoted items '!B56&amp;"")</f>
        <v>Tablet</v>
      </c>
      <c r="E69" s="21"/>
      <c r="F69" s="21" t="str">
        <f>'Ess Med Single quoted items '!D56&amp;""</f>
        <v>Byvas</v>
      </c>
      <c r="G69" s="21" t="str">
        <f>'Ess Med Single quoted items '!E56&amp;""</f>
        <v>PharmEvo</v>
      </c>
      <c r="H69" s="22">
        <f>'Ess Med Single quoted items '!K56</f>
        <v>500</v>
      </c>
      <c r="I69" s="23">
        <f>SUM('Ess Med Single quoted items '!L56:T56)</f>
        <v>14.1</v>
      </c>
      <c r="J69" s="22">
        <f t="shared" ref="J69:J100" si="4">H69*I69</f>
        <v>7050</v>
      </c>
      <c r="K69" s="21"/>
    </row>
    <row r="70" spans="1:11" x14ac:dyDescent="0.25">
      <c r="A70" s="19" t="str">
        <f>TRIM(INDEX('Ess Med Single quoted items '!$L$3:$T$3,SUMPRODUCT(('Ess Med Single quoted items '!L66:T66&lt;&gt;"")*(COLUMN('Ess Med Single quoted items '!L66:T66)-COLUMN('Ess Med Single quoted items '!L66)+1))))</f>
        <v>Rehman Trading Company</v>
      </c>
      <c r="B70" s="20">
        <f>'Ess Med Single quoted items '!A66</f>
        <v>63</v>
      </c>
      <c r="C70" s="21" t="str">
        <f>TRIM('Ess Med Single quoted items '!C66&amp;"")</f>
        <v>Quetiapine</v>
      </c>
      <c r="D70" s="21" t="str">
        <f>TRIM('Ess Med Single quoted items '!B66&amp;"")</f>
        <v>Tablet</v>
      </c>
      <c r="E70" s="21" t="e">
        <f>TRIM(#REF!&amp;"")</f>
        <v>#REF!</v>
      </c>
      <c r="F70" s="21" t="str">
        <f>'Ess Med Single quoted items '!D66&amp;""</f>
        <v>Evokalm</v>
      </c>
      <c r="G70" s="21" t="str">
        <f>'Ess Med Single quoted items '!E66&amp;""</f>
        <v>PharmEvo</v>
      </c>
      <c r="H70" s="22">
        <f>'Ess Med Single quoted items '!K66</f>
        <v>500</v>
      </c>
      <c r="I70" s="23">
        <f>SUM('Ess Med Single quoted items '!L66:T66)</f>
        <v>9.52</v>
      </c>
      <c r="J70" s="22">
        <f t="shared" si="4"/>
        <v>4760</v>
      </c>
      <c r="K70" s="21"/>
    </row>
    <row r="71" spans="1:11" x14ac:dyDescent="0.25">
      <c r="A71" s="19" t="str">
        <f>TRIM(INDEX('Ess Med Single quoted items '!$L$3:$T$3,SUMPRODUCT(('Ess Med Single quoted items '!L78:T78&lt;&gt;"")*(COLUMN('Ess Med Single quoted items '!L78:T78)-COLUMN('Ess Med Single quoted items '!L78)+1))))</f>
        <v>Rehman Trading Company</v>
      </c>
      <c r="B71" s="20">
        <f>'Ess Med Single quoted items '!A78</f>
        <v>75</v>
      </c>
      <c r="C71" s="21" t="str">
        <f>TRIM('Ess Med Single quoted items '!C78&amp;"")</f>
        <v>Dextrose 5% (Glucose 5%)</v>
      </c>
      <c r="D71" s="21" t="str">
        <f>TRIM('Ess Med Single quoted items '!B78&amp;"")</f>
        <v>Infusion</v>
      </c>
      <c r="E71" s="21" t="e">
        <f>TRIM(#REF!&amp;"")</f>
        <v>#REF!</v>
      </c>
      <c r="F71" s="21" t="str">
        <f>'Ess Med Single quoted items '!D78&amp;""</f>
        <v>Pacidex 5D IV 1000 ml</v>
      </c>
      <c r="G71" s="21" t="str">
        <f>'Ess Med Single quoted items '!E78&amp;""</f>
        <v>Pacific</v>
      </c>
      <c r="H71" s="22">
        <f>'Ess Med Single quoted items '!K78</f>
        <v>1000</v>
      </c>
      <c r="I71" s="23">
        <f>SUM('Ess Med Single quoted items '!L78:T78)</f>
        <v>87.65</v>
      </c>
      <c r="J71" s="22">
        <f t="shared" si="4"/>
        <v>87650</v>
      </c>
      <c r="K71" s="21"/>
    </row>
    <row r="72" spans="1:11" x14ac:dyDescent="0.25">
      <c r="A72" s="19" t="str">
        <f>TRIM(INDEX('Ess Med Single quoted items '!$L$3:$T$3,SUMPRODUCT(('Ess Med Single quoted items '!L79:T79&lt;&gt;"")*(COLUMN('Ess Med Single quoted items '!L79:T79)-COLUMN('Ess Med Single quoted items '!L79)+1))))</f>
        <v>Rehman Trading Company</v>
      </c>
      <c r="B72" s="20">
        <f>'Ess Med Single quoted items '!A79</f>
        <v>76</v>
      </c>
      <c r="C72" s="21" t="str">
        <f>TRIM('Ess Med Single quoted items '!C79&amp;"")</f>
        <v>Dextrose 5% (Glucose 5%)</v>
      </c>
      <c r="D72" s="21" t="str">
        <f>TRIM('Ess Med Single quoted items '!B79&amp;"")</f>
        <v>Infusion</v>
      </c>
      <c r="E72" s="21" t="e">
        <f>TRIM(#REF!&amp;"")</f>
        <v>#REF!</v>
      </c>
      <c r="F72" s="21" t="str">
        <f>'Ess Med Single quoted items '!D79&amp;""</f>
        <v>Pacidex 5D IV 500 ml</v>
      </c>
      <c r="G72" s="21" t="str">
        <f>'Ess Med Single quoted items '!E79&amp;""</f>
        <v>Pacific</v>
      </c>
      <c r="H72" s="22">
        <f>'Ess Med Single quoted items '!K79</f>
        <v>500</v>
      </c>
      <c r="I72" s="23">
        <f>SUM('Ess Med Single quoted items '!L79:T79)</f>
        <v>72.45</v>
      </c>
      <c r="J72" s="22">
        <f t="shared" si="4"/>
        <v>36225</v>
      </c>
      <c r="K72" s="21"/>
    </row>
    <row r="73" spans="1:11" ht="24" x14ac:dyDescent="0.25">
      <c r="A73" s="19" t="str">
        <f>TRIM(INDEX('Ess Med Single quoted items '!$L$3:$T$3,SUMPRODUCT(('Ess Med Single quoted items '!L80:T80&lt;&gt;"")*(COLUMN('Ess Med Single quoted items '!L80:T80)-COLUMN('Ess Med Single quoted items '!L80)+1))))</f>
        <v>Rehman Trading Company</v>
      </c>
      <c r="B73" s="20">
        <f>'Ess Med Single quoted items '!A80</f>
        <v>77</v>
      </c>
      <c r="C73" s="21" t="str">
        <f>TRIM('Ess Med Single quoted items '!C80&amp;"")</f>
        <v>Dextrose + Sodium Chloride (Dextrose Saline)</v>
      </c>
      <c r="D73" s="21" t="str">
        <f>TRIM('Ess Med Single quoted items '!B80&amp;"")</f>
        <v>Infusion</v>
      </c>
      <c r="E73" s="21" t="e">
        <f>TRIM(#REF!&amp;"")</f>
        <v>#REF!</v>
      </c>
      <c r="F73" s="21" t="str">
        <f>'Ess Med Single quoted items '!D80&amp;""</f>
        <v>Paci-DNS IV 1000 ml</v>
      </c>
      <c r="G73" s="21" t="str">
        <f>'Ess Med Single quoted items '!E80&amp;""</f>
        <v>Pacific</v>
      </c>
      <c r="H73" s="22">
        <f>'Ess Med Single quoted items '!K80</f>
        <v>1000</v>
      </c>
      <c r="I73" s="23">
        <f>SUM('Ess Med Single quoted items '!L80:T80)</f>
        <v>80.400000000000006</v>
      </c>
      <c r="J73" s="22">
        <f t="shared" si="4"/>
        <v>80400</v>
      </c>
      <c r="K73" s="21"/>
    </row>
    <row r="74" spans="1:11" ht="24" x14ac:dyDescent="0.25">
      <c r="A74" s="19" t="str">
        <f>TRIM(INDEX('Ess Med Single quoted items '!$L$3:$T$3,SUMPRODUCT(('Ess Med Single quoted items '!L81:T81&lt;&gt;"")*(COLUMN('Ess Med Single quoted items '!L81:T81)-COLUMN('Ess Med Single quoted items '!L81)+1))))</f>
        <v>Rehman Trading Company</v>
      </c>
      <c r="B74" s="20">
        <f>'Ess Med Single quoted items '!A81</f>
        <v>78</v>
      </c>
      <c r="C74" s="21" t="str">
        <f>TRIM('Ess Med Single quoted items '!C81&amp;"")</f>
        <v>Dextrose + Sodium Chloride (Dextrose Saline)</v>
      </c>
      <c r="D74" s="21" t="str">
        <f>TRIM('Ess Med Single quoted items '!B81&amp;"")</f>
        <v>Infusion</v>
      </c>
      <c r="E74" s="21" t="e">
        <f>TRIM(#REF!&amp;"")</f>
        <v>#REF!</v>
      </c>
      <c r="F74" s="21" t="str">
        <f>'Ess Med Single quoted items '!D81&amp;""</f>
        <v>Paci-DNS IV 500 ml</v>
      </c>
      <c r="G74" s="21" t="str">
        <f>'Ess Med Single quoted items '!E81&amp;""</f>
        <v>Pacific</v>
      </c>
      <c r="H74" s="22">
        <f>'Ess Med Single quoted items '!K81</f>
        <v>500</v>
      </c>
      <c r="I74" s="23">
        <f>SUM('Ess Med Single quoted items '!L81:T81)</f>
        <v>67.14</v>
      </c>
      <c r="J74" s="22">
        <f t="shared" si="4"/>
        <v>33570</v>
      </c>
      <c r="K74" s="21"/>
    </row>
    <row r="75" spans="1:11" x14ac:dyDescent="0.25">
      <c r="A75" s="19" t="str">
        <f>TRIM(INDEX('Ess Med Single quoted items '!$L$3:$T$3,SUMPRODUCT(('Ess Med Single quoted items '!L82:T82&lt;&gt;"")*(COLUMN('Ess Med Single quoted items '!L82:T82)-COLUMN('Ess Med Single quoted items '!L82)+1))))</f>
        <v>Rehman Trading Company</v>
      </c>
      <c r="B75" s="20">
        <f>'Ess Med Single quoted items '!A82</f>
        <v>79</v>
      </c>
      <c r="C75" s="21" t="str">
        <f>TRIM('Ess Med Single quoted items '!C82&amp;"")</f>
        <v>Dextrose (Glucose)</v>
      </c>
      <c r="D75" s="21" t="str">
        <f>TRIM('Ess Med Single quoted items '!B82&amp;"")</f>
        <v>Infusion</v>
      </c>
      <c r="E75" s="21" t="e">
        <f>TRIM(#REF!&amp;"")</f>
        <v>#REF!</v>
      </c>
      <c r="F75" s="21" t="str">
        <f>'Ess Med Single quoted items '!D82&amp;""</f>
        <v>Pacidex 10D IV 1000 ml</v>
      </c>
      <c r="G75" s="21" t="str">
        <f>'Ess Med Single quoted items '!E82&amp;""</f>
        <v>Pacific</v>
      </c>
      <c r="H75" s="22">
        <f>'Ess Med Single quoted items '!K82</f>
        <v>1000</v>
      </c>
      <c r="I75" s="23">
        <f>SUM('Ess Med Single quoted items '!L82:T82)</f>
        <v>101.05</v>
      </c>
      <c r="J75" s="22">
        <f t="shared" si="4"/>
        <v>101050</v>
      </c>
      <c r="K75" s="21"/>
    </row>
    <row r="76" spans="1:11" x14ac:dyDescent="0.25">
      <c r="A76" s="19" t="str">
        <f>TRIM(INDEX('Ess Med Single quoted items '!$L$3:$T$3,SUMPRODUCT(('Ess Med Single quoted items '!L83:T83&lt;&gt;"")*(COLUMN('Ess Med Single quoted items '!L83:T83)-COLUMN('Ess Med Single quoted items '!L83)+1))))</f>
        <v>Rehman Trading Company</v>
      </c>
      <c r="B76" s="20">
        <f>'Ess Med Single quoted items '!A83</f>
        <v>80</v>
      </c>
      <c r="C76" s="21" t="str">
        <f>TRIM('Ess Med Single quoted items '!C83&amp;"")</f>
        <v>Dextrose (Glucose)</v>
      </c>
      <c r="D76" s="21" t="str">
        <f>TRIM('Ess Med Single quoted items '!B83&amp;"")</f>
        <v>Infusion</v>
      </c>
      <c r="E76" s="21" t="e">
        <f>TRIM(#REF!&amp;"")</f>
        <v>#REF!</v>
      </c>
      <c r="F76" s="21" t="str">
        <f>'Ess Med Single quoted items '!D83&amp;""</f>
        <v>Pacidex 10D IV 500 ml</v>
      </c>
      <c r="G76" s="21" t="str">
        <f>'Ess Med Single quoted items '!E83&amp;""</f>
        <v>Pacific</v>
      </c>
      <c r="H76" s="22">
        <f>'Ess Med Single quoted items '!K83</f>
        <v>500</v>
      </c>
      <c r="I76" s="23">
        <f>SUM('Ess Med Single quoted items '!L83:T83)</f>
        <v>75.23</v>
      </c>
      <c r="J76" s="22">
        <f t="shared" si="4"/>
        <v>37615</v>
      </c>
      <c r="K76" s="21"/>
    </row>
    <row r="77" spans="1:11" x14ac:dyDescent="0.25">
      <c r="A77" s="19" t="str">
        <f>TRIM(INDEX('Ess Med Single quoted items '!$L$3:$T$3,SUMPRODUCT(('Ess Med Single quoted items '!L85:T85&lt;&gt;"")*(COLUMN('Ess Med Single quoted items '!L85:T85)-COLUMN('Ess Med Single quoted items '!L85)+1))))</f>
        <v>Rehman Trading Company</v>
      </c>
      <c r="B77" s="20">
        <f>'Ess Med Single quoted items '!A85</f>
        <v>82</v>
      </c>
      <c r="C77" s="21" t="str">
        <f>TRIM('Ess Med Single quoted items '!C85&amp;"")</f>
        <v>Sodium Chloride (Normal Saline)</v>
      </c>
      <c r="D77" s="21" t="str">
        <f>TRIM('Ess Med Single quoted items '!B85&amp;"")</f>
        <v>Infusion</v>
      </c>
      <c r="E77" s="21" t="e">
        <f>TRIM(#REF!&amp;"")</f>
        <v>#REF!</v>
      </c>
      <c r="F77" s="21" t="str">
        <f>'Ess Med Single quoted items '!D85&amp;""</f>
        <v>Pacisal-NS IV 500 ml</v>
      </c>
      <c r="G77" s="21" t="str">
        <f>'Ess Med Single quoted items '!E85&amp;""</f>
        <v>Pacific</v>
      </c>
      <c r="H77" s="22">
        <f>'Ess Med Single quoted items '!K85</f>
        <v>1000</v>
      </c>
      <c r="I77" s="23">
        <f>SUM('Ess Med Single quoted items '!L85:T85)</f>
        <v>59.37</v>
      </c>
      <c r="J77" s="22">
        <f t="shared" si="4"/>
        <v>59370</v>
      </c>
      <c r="K77" s="21"/>
    </row>
    <row r="78" spans="1:11" x14ac:dyDescent="0.25">
      <c r="A78" s="19" t="str">
        <f>TRIM(INDEX('Ess Med Single quoted items '!$L$3:$T$3,SUMPRODUCT(('Ess Med Single quoted items '!L86:T86&lt;&gt;"")*(COLUMN('Ess Med Single quoted items '!L86:T86)-COLUMN('Ess Med Single quoted items '!L86)+1))))</f>
        <v>Rehman Trading Company</v>
      </c>
      <c r="B78" s="20">
        <f>'Ess Med Single quoted items '!A86</f>
        <v>83</v>
      </c>
      <c r="C78" s="21" t="str">
        <f>TRIM('Ess Med Single quoted items '!C86&amp;"")</f>
        <v>Hartmann’s Solution (Ringer Lactate)</v>
      </c>
      <c r="D78" s="21" t="str">
        <f>TRIM('Ess Med Single quoted items '!B86&amp;"")</f>
        <v>Infusion</v>
      </c>
      <c r="E78" s="21" t="e">
        <f>TRIM(#REF!&amp;"")</f>
        <v>#REF!</v>
      </c>
      <c r="F78" s="21" t="str">
        <f>'Ess Med Single quoted items '!D86&amp;""</f>
        <v>PaciLact RL IV 500 ml</v>
      </c>
      <c r="G78" s="21" t="str">
        <f>'Ess Med Single quoted items '!E86&amp;""</f>
        <v>Pacific</v>
      </c>
      <c r="H78" s="22">
        <f>'Ess Med Single quoted items '!K86</f>
        <v>1000</v>
      </c>
      <c r="I78" s="23">
        <f>SUM('Ess Med Single quoted items '!L86:T86)</f>
        <v>73.02</v>
      </c>
      <c r="J78" s="22">
        <f t="shared" si="4"/>
        <v>73020</v>
      </c>
      <c r="K78" s="21"/>
    </row>
    <row r="79" spans="1:11" x14ac:dyDescent="0.25">
      <c r="A79" s="19" t="str">
        <f>TRIM(INDEX('Ess Med Single quoted items '!$L$3:$T$3,SUMPRODUCT(('Ess Med Single quoted items '!L87:T87&lt;&gt;"")*(COLUMN('Ess Med Single quoted items '!L87:T87)-COLUMN('Ess Med Single quoted items '!L87)+1))))</f>
        <v>Rehman Trading Company</v>
      </c>
      <c r="B79" s="20">
        <f>'Ess Med Single quoted items '!A87</f>
        <v>84</v>
      </c>
      <c r="C79" s="21" t="str">
        <f>TRIM('Ess Med Single quoted items '!C87&amp;"")</f>
        <v>Sodium Chloride (Normal Saline)</v>
      </c>
      <c r="D79" s="21" t="str">
        <f>TRIM('Ess Med Single quoted items '!B87&amp;"")</f>
        <v>Infusion</v>
      </c>
      <c r="E79" s="21" t="e">
        <f>TRIM(#REF!&amp;"")</f>
        <v>#REF!</v>
      </c>
      <c r="F79" s="21" t="str">
        <f>'Ess Med Single quoted items '!D87&amp;""</f>
        <v>Pacisal-NS IV 100 ml</v>
      </c>
      <c r="G79" s="21" t="str">
        <f>'Ess Med Single quoted items '!E87&amp;""</f>
        <v>Pacific</v>
      </c>
      <c r="H79" s="22">
        <f>'Ess Med Single quoted items '!K87</f>
        <v>500</v>
      </c>
      <c r="I79" s="23">
        <f>SUM('Ess Med Single quoted items '!L87:T87)</f>
        <v>46.06</v>
      </c>
      <c r="J79" s="22">
        <f t="shared" si="4"/>
        <v>23030</v>
      </c>
      <c r="K79" s="21"/>
    </row>
    <row r="80" spans="1:11" ht="24" x14ac:dyDescent="0.25">
      <c r="A80" s="19" t="str">
        <f>TRIM(INDEX('Ess Med Single quoted items '!$L$3:$T$3,SUMPRODUCT(('Ess Med Single quoted items '!L108:T108&lt;&gt;"")*(COLUMN('Ess Med Single quoted items '!L108:T108)-COLUMN('Ess Med Single quoted items '!L108)+1))))</f>
        <v>Rehman Trading Company</v>
      </c>
      <c r="B80" s="20">
        <f>'Ess Med Single quoted items '!A108</f>
        <v>105</v>
      </c>
      <c r="C80" s="21" t="str">
        <f>TRIM('Ess Med Single quoted items '!C108&amp;"")</f>
        <v>Dextrose + Sodium Chloride (Paediatric Solution)</v>
      </c>
      <c r="D80" s="21" t="str">
        <f>TRIM('Ess Med Single quoted items '!B108&amp;"")</f>
        <v>Infusion</v>
      </c>
      <c r="E80" s="21" t="e">
        <f>TRIM(#REF!&amp;"")</f>
        <v>#REF!</v>
      </c>
      <c r="F80" s="21" t="str">
        <f>'Ess Med Single quoted items '!D108&amp;""</f>
        <v>Paci-DNS IV 500 ml</v>
      </c>
      <c r="G80" s="21" t="str">
        <f>'Ess Med Single quoted items '!E108&amp;""</f>
        <v>Pacific</v>
      </c>
      <c r="H80" s="22">
        <f>'Ess Med Single quoted items '!K108</f>
        <v>500</v>
      </c>
      <c r="I80" s="23">
        <f>SUM('Ess Med Single quoted items '!L108:T108)</f>
        <v>67.14</v>
      </c>
      <c r="J80" s="22">
        <f t="shared" si="4"/>
        <v>33570</v>
      </c>
      <c r="K80" s="21"/>
    </row>
    <row r="81" spans="1:11" x14ac:dyDescent="0.25">
      <c r="A81" s="19" t="str">
        <f>TRIM(INDEX('Ess Med Single quoted items '!$L$3:$T$3,SUMPRODUCT(('Ess Med Single quoted items '!L113:T113&lt;&gt;"")*(COLUMN('Ess Med Single quoted items '!L113:T113)-COLUMN('Ess Med Single quoted items '!L113)+1))))</f>
        <v>Rehman Trading Company</v>
      </c>
      <c r="B81" s="20">
        <f>'Ess Med Single quoted items '!A113</f>
        <v>110</v>
      </c>
      <c r="C81" s="21" t="str">
        <f>TRIM('Ess Med Single quoted items '!C113&amp;"")</f>
        <v>Dexlansoprazole</v>
      </c>
      <c r="D81" s="21" t="str">
        <f>TRIM('Ess Med Single quoted items '!B113&amp;"")</f>
        <v>Tablet</v>
      </c>
      <c r="E81" s="21" t="e">
        <f>TRIM(#REF!&amp;"")</f>
        <v>#REF!</v>
      </c>
      <c r="F81" s="21" t="str">
        <f>'Ess Med Single quoted items '!D113&amp;""</f>
        <v>Redexa Cap. 30 mg</v>
      </c>
      <c r="G81" s="21" t="str">
        <f>'Ess Med Single quoted items '!E113&amp;""</f>
        <v>PharmEvo</v>
      </c>
      <c r="H81" s="22">
        <f>'Ess Med Single quoted items '!K113</f>
        <v>500</v>
      </c>
      <c r="I81" s="23">
        <f>SUM('Ess Med Single quoted items '!L113:T113)</f>
        <v>13.08</v>
      </c>
      <c r="J81" s="22">
        <f t="shared" si="4"/>
        <v>6540</v>
      </c>
      <c r="K81" s="21"/>
    </row>
    <row r="82" spans="1:11" x14ac:dyDescent="0.25">
      <c r="A82" s="19" t="str">
        <f>TRIM(INDEX('Ess Med Single quoted items '!$L$3:$T$3,SUMPRODUCT(('Ess Med Single quoted items '!L114:T114&lt;&gt;"")*(COLUMN('Ess Med Single quoted items '!L114:T114)-COLUMN('Ess Med Single quoted items '!L114)+1))))</f>
        <v>Rehman Trading Company</v>
      </c>
      <c r="B82" s="20">
        <f>'Ess Med Single quoted items '!A114</f>
        <v>111</v>
      </c>
      <c r="C82" s="21" t="str">
        <f>TRIM('Ess Med Single quoted items '!C114&amp;"")</f>
        <v>Dexlansoprazole</v>
      </c>
      <c r="D82" s="21" t="str">
        <f>TRIM('Ess Med Single quoted items '!B114&amp;"")</f>
        <v>Tablet</v>
      </c>
      <c r="E82" s="21" t="e">
        <f>TRIM(#REF!&amp;"")</f>
        <v>#REF!</v>
      </c>
      <c r="F82" s="21" t="str">
        <f>'Ess Med Single quoted items '!D114&amp;""</f>
        <v>Redexa Cap. 60 mg</v>
      </c>
      <c r="G82" s="21" t="str">
        <f>'Ess Med Single quoted items '!E114&amp;""</f>
        <v>PharmEvo</v>
      </c>
      <c r="H82" s="22">
        <f>'Ess Med Single quoted items '!K114</f>
        <v>500</v>
      </c>
      <c r="I82" s="23">
        <f>SUM('Ess Med Single quoted items '!L114:T114)</f>
        <v>19.34</v>
      </c>
      <c r="J82" s="22">
        <f t="shared" si="4"/>
        <v>9670</v>
      </c>
      <c r="K82" s="21"/>
    </row>
    <row r="83" spans="1:11" ht="24" x14ac:dyDescent="0.25">
      <c r="A83" s="19" t="str">
        <f>TRIM(INDEX('Ess Med Single quoted items '!$L$3:$T$3,SUMPRODUCT(('Ess Med Single quoted items '!L12:T12&lt;&gt;"")*(COLUMN('Ess Med Single quoted items '!L12:T12)-COLUMN('Ess Med Single quoted items '!L12)+1))))</f>
        <v>S.A Knitwear</v>
      </c>
      <c r="B83" s="20">
        <f>'Ess Med Single quoted items '!A12</f>
        <v>8</v>
      </c>
      <c r="C83" s="21" t="str">
        <f>TRIM('Ess Med Single quoted items '!C12&amp;"")</f>
        <v>Paracetamol + Orphenadrine Citrate</v>
      </c>
      <c r="D83" s="21" t="str">
        <f>TRIM('Ess Med Single quoted items '!B12&amp;"")</f>
        <v>Tablet</v>
      </c>
      <c r="E83" s="21"/>
      <c r="F83" s="21" t="str">
        <f>'Ess Med Single quoted items '!D12&amp;""</f>
        <v>Torphen Tablets</v>
      </c>
      <c r="G83" s="21" t="str">
        <f>'Ess Med Single quoted items '!E12&amp;""</f>
        <v>Trison Research Laboratories (Pvt) Ltd.</v>
      </c>
      <c r="H83" s="22">
        <f>'Ess Med Single quoted items '!K12</f>
        <v>5000</v>
      </c>
      <c r="I83" s="23">
        <f>SUM('Ess Med Single quoted items '!L12:T12)</f>
        <v>3.25</v>
      </c>
      <c r="J83" s="22">
        <f t="shared" si="4"/>
        <v>16250</v>
      </c>
      <c r="K83" s="21"/>
    </row>
    <row r="84" spans="1:11" ht="24" x14ac:dyDescent="0.25">
      <c r="A84" s="19" t="str">
        <f>TRIM(INDEX('Ess Med Single quoted items '!$L$3:$T$3,SUMPRODUCT(('Ess Med Single quoted items '!L103:T103&lt;&gt;"")*(COLUMN('Ess Med Single quoted items '!L103:T103)-COLUMN('Ess Med Single quoted items '!L103)+1))))</f>
        <v>S.A Knitwear</v>
      </c>
      <c r="B84" s="20">
        <f>'Ess Med Single quoted items '!A103</f>
        <v>100</v>
      </c>
      <c r="C84" s="21" t="str">
        <f>TRIM('Ess Med Single quoted items '!C103&amp;"")</f>
        <v>Paracetamol + Tramadol</v>
      </c>
      <c r="D84" s="21" t="str">
        <f>TRIM('Ess Med Single quoted items '!B103&amp;"")</f>
        <v>Tablet</v>
      </c>
      <c r="E84" s="21" t="e">
        <f>TRIM(#REF!&amp;"")</f>
        <v>#REF!</v>
      </c>
      <c r="F84" s="21" t="str">
        <f>'Ess Med Single quoted items '!D103&amp;""</f>
        <v>Astadol Tablets</v>
      </c>
      <c r="G84" s="21" t="str">
        <f>'Ess Med Single quoted items '!E103&amp;""</f>
        <v>Trison Research Laboratories (Pvt) Ltd.</v>
      </c>
      <c r="H84" s="22">
        <f>'Ess Med Single quoted items '!K103</f>
        <v>5000</v>
      </c>
      <c r="I84" s="23">
        <f>SUM('Ess Med Single quoted items '!L103:T103)</f>
        <v>3.8</v>
      </c>
      <c r="J84" s="22">
        <f t="shared" si="4"/>
        <v>19000</v>
      </c>
      <c r="K84" s="21"/>
    </row>
    <row r="85" spans="1:11" ht="24" x14ac:dyDescent="0.25">
      <c r="A85" s="19" t="str">
        <f>TRIM(INDEX('Ess Med Single quoted items '!$L$3:$T$3,SUMPRODUCT(('Ess Med Single quoted items '!L20:T20&lt;&gt;"")*(COLUMN('Ess Med Single quoted items '!L20:T20)-COLUMN('Ess Med Single quoted items '!L20)+1))))</f>
        <v>Smakz Enterprises</v>
      </c>
      <c r="B85" s="20">
        <f>'Ess Med Single quoted items '!A20</f>
        <v>16</v>
      </c>
      <c r="C85" s="21" t="str">
        <f>TRIM('Ess Med Single quoted items '!C20&amp;"")</f>
        <v>Co-amoxiclav (Amoxicillin + Clavulanic Acid)</v>
      </c>
      <c r="D85" s="21" t="str">
        <f>TRIM('Ess Med Single quoted items '!B20&amp;"")</f>
        <v>Tablet</v>
      </c>
      <c r="E85" s="21"/>
      <c r="F85" s="21" t="str">
        <f>'Ess Med Single quoted items '!D20&amp;""</f>
        <v>Zamoclave</v>
      </c>
      <c r="G85" s="21" t="str">
        <f>'Ess Med Single quoted items '!E20&amp;""</f>
        <v>Zafa</v>
      </c>
      <c r="H85" s="22">
        <f>'Ess Med Single quoted items '!K20</f>
        <v>5000</v>
      </c>
      <c r="I85" s="23">
        <f>SUM('Ess Med Single quoted items '!L20:T20)</f>
        <v>38</v>
      </c>
      <c r="J85" s="22">
        <f t="shared" si="4"/>
        <v>190000</v>
      </c>
      <c r="K85" s="21"/>
    </row>
    <row r="86" spans="1:11" ht="24" x14ac:dyDescent="0.25">
      <c r="A86" s="19" t="str">
        <f>TRIM(INDEX('Ess Med Single quoted items '!$L$3:$T$3,SUMPRODUCT(('Ess Med Single quoted items '!L21:T21&lt;&gt;"")*(COLUMN('Ess Med Single quoted items '!L21:T21)-COLUMN('Ess Med Single quoted items '!L21)+1))))</f>
        <v>Smakz Enterprises</v>
      </c>
      <c r="B86" s="20">
        <f>'Ess Med Single quoted items '!A21</f>
        <v>17</v>
      </c>
      <c r="C86" s="21" t="str">
        <f>TRIM('Ess Med Single quoted items '!C21&amp;"")</f>
        <v>Co-amoxiclav (Amoxicillin + Clavulanic Acid)</v>
      </c>
      <c r="D86" s="21" t="str">
        <f>TRIM('Ess Med Single quoted items '!B21&amp;"")</f>
        <v>Tablet</v>
      </c>
      <c r="E86" s="21"/>
      <c r="F86" s="21" t="str">
        <f>'Ess Med Single quoted items '!D21&amp;""</f>
        <v>Zamoclave</v>
      </c>
      <c r="G86" s="21" t="str">
        <f>'Ess Med Single quoted items '!E21&amp;""</f>
        <v>Zafa</v>
      </c>
      <c r="H86" s="22">
        <f>'Ess Med Single quoted items '!K21</f>
        <v>1500</v>
      </c>
      <c r="I86" s="23">
        <f>SUM('Ess Med Single quoted items '!L21:T21)</f>
        <v>23</v>
      </c>
      <c r="J86" s="22">
        <f t="shared" si="4"/>
        <v>34500</v>
      </c>
      <c r="K86" s="21"/>
    </row>
    <row r="87" spans="1:11" ht="24" x14ac:dyDescent="0.25">
      <c r="A87" s="19" t="str">
        <f>TRIM(INDEX('Ess Med Single quoted items '!$L$3:$T$3,SUMPRODUCT(('Ess Med Single quoted items '!L22:T22&lt;&gt;"")*(COLUMN('Ess Med Single quoted items '!L22:T22)-COLUMN('Ess Med Single quoted items '!L22)+1))))</f>
        <v>Smakz Enterprises</v>
      </c>
      <c r="B87" s="20">
        <f>'Ess Med Single quoted items '!A22</f>
        <v>18</v>
      </c>
      <c r="C87" s="21" t="str">
        <f>TRIM('Ess Med Single quoted items '!C22&amp;"")</f>
        <v>Co-amoxiclav (Amoxicillin + Clavulanic Acid)</v>
      </c>
      <c r="D87" s="21" t="str">
        <f>TRIM('Ess Med Single quoted items '!B22&amp;"")</f>
        <v>Tablet</v>
      </c>
      <c r="E87" s="21"/>
      <c r="F87" s="21" t="str">
        <f>'Ess Med Single quoted items '!D22&amp;""</f>
        <v>Zamoclave</v>
      </c>
      <c r="G87" s="21" t="str">
        <f>'Ess Med Single quoted items '!E22&amp;""</f>
        <v>Zafa</v>
      </c>
      <c r="H87" s="22">
        <f>'Ess Med Single quoted items '!K22</f>
        <v>2000</v>
      </c>
      <c r="I87" s="23">
        <f>SUM('Ess Med Single quoted items '!L22:T22)</f>
        <v>29.8</v>
      </c>
      <c r="J87" s="22">
        <f t="shared" si="4"/>
        <v>59600</v>
      </c>
      <c r="K87" s="21"/>
    </row>
    <row r="88" spans="1:11" x14ac:dyDescent="0.25">
      <c r="A88" s="19" t="str">
        <f>TRIM(INDEX('Ess Med Single quoted items '!$L$3:$T$3,SUMPRODUCT(('Ess Med Single quoted items '!L23:T23&lt;&gt;"")*(COLUMN('Ess Med Single quoted items '!L23:T23)-COLUMN('Ess Med Single quoted items '!L23)+1))))</f>
        <v>Smakz Enterprises</v>
      </c>
      <c r="B88" s="20">
        <f>'Ess Med Single quoted items '!A23</f>
        <v>19</v>
      </c>
      <c r="C88" s="21" t="str">
        <f>TRIM('Ess Med Single quoted items '!C23&amp;"")</f>
        <v>Co-amoxiclav</v>
      </c>
      <c r="D88" s="21" t="str">
        <f>TRIM('Ess Med Single quoted items '!B23&amp;"")</f>
        <v>Suspension</v>
      </c>
      <c r="E88" s="21"/>
      <c r="F88" s="21" t="str">
        <f>'Ess Med Single quoted items '!D23&amp;""</f>
        <v>Stamentin</v>
      </c>
      <c r="G88" s="21" t="str">
        <f>'Ess Med Single quoted items '!E23&amp;""</f>
        <v>Srallion Pharma</v>
      </c>
      <c r="H88" s="22">
        <f>'Ess Med Single quoted items '!K23</f>
        <v>1000</v>
      </c>
      <c r="I88" s="23">
        <f>SUM('Ess Med Single quoted items '!L23:T23)</f>
        <v>150</v>
      </c>
      <c r="J88" s="22">
        <f t="shared" si="4"/>
        <v>150000</v>
      </c>
      <c r="K88" s="21"/>
    </row>
    <row r="89" spans="1:11" x14ac:dyDescent="0.25">
      <c r="A89" s="19" t="str">
        <f>TRIM(INDEX('Ess Med Single quoted items '!$L$3:$T$3,SUMPRODUCT(('Ess Med Single quoted items '!L24:T24&lt;&gt;"")*(COLUMN('Ess Med Single quoted items '!L24:T24)-COLUMN('Ess Med Single quoted items '!L24)+1))))</f>
        <v>Smakz Enterprises</v>
      </c>
      <c r="B89" s="20">
        <f>'Ess Med Single quoted items '!A24</f>
        <v>20</v>
      </c>
      <c r="C89" s="21" t="str">
        <f>TRIM('Ess Med Single quoted items '!C24&amp;"")</f>
        <v>Co-amoxiclav</v>
      </c>
      <c r="D89" s="21" t="str">
        <f>TRIM('Ess Med Single quoted items '!B24&amp;"")</f>
        <v>Suspension</v>
      </c>
      <c r="E89" s="21"/>
      <c r="F89" s="21" t="str">
        <f>'Ess Med Single quoted items '!D24&amp;""</f>
        <v>Stamentin</v>
      </c>
      <c r="G89" s="21" t="str">
        <f>'Ess Med Single quoted items '!E24&amp;""</f>
        <v>Srallion Pharma</v>
      </c>
      <c r="H89" s="22">
        <f>'Ess Med Single quoted items '!K24</f>
        <v>1000</v>
      </c>
      <c r="I89" s="23">
        <f>SUM('Ess Med Single quoted items '!L24:T24)</f>
        <v>190</v>
      </c>
      <c r="J89" s="22">
        <f t="shared" si="4"/>
        <v>190000</v>
      </c>
      <c r="K89" s="21"/>
    </row>
    <row r="90" spans="1:11" x14ac:dyDescent="0.25">
      <c r="A90" s="19" t="str">
        <f>TRIM(INDEX('Ess Med Single quoted items '!$L$3:$T$3,SUMPRODUCT(('Ess Med Single quoted items '!L25:T25&lt;&gt;"")*(COLUMN('Ess Med Single quoted items '!L25:T25)-COLUMN('Ess Med Single quoted items '!L25)+1))))</f>
        <v>Smakz Enterprises</v>
      </c>
      <c r="B90" s="20">
        <f>'Ess Med Single quoted items '!A25</f>
        <v>21</v>
      </c>
      <c r="C90" s="21" t="str">
        <f>TRIM('Ess Med Single quoted items '!C25&amp;"")</f>
        <v>Cefotaxime</v>
      </c>
      <c r="D90" s="21" t="str">
        <f>TRIM('Ess Med Single quoted items '!B25&amp;"")</f>
        <v>Injection</v>
      </c>
      <c r="E90" s="21"/>
      <c r="F90" s="21" t="str">
        <f>'Ess Med Single quoted items '!D25&amp;""</f>
        <v xml:space="preserve">Zipenta </v>
      </c>
      <c r="G90" s="21" t="str">
        <f>'Ess Med Single quoted items '!E25&amp;""</f>
        <v>Zafa</v>
      </c>
      <c r="H90" s="22">
        <f>'Ess Med Single quoted items '!K25</f>
        <v>3000</v>
      </c>
      <c r="I90" s="23">
        <f>SUM('Ess Med Single quoted items '!L25:T25)</f>
        <v>70</v>
      </c>
      <c r="J90" s="22">
        <f t="shared" si="4"/>
        <v>210000</v>
      </c>
      <c r="K90" s="21"/>
    </row>
    <row r="91" spans="1:11" x14ac:dyDescent="0.25">
      <c r="A91" s="19" t="str">
        <f>TRIM(INDEX('Ess Med Single quoted items '!$L$3:$T$3,SUMPRODUCT(('Ess Med Single quoted items '!L36:T36&lt;&gt;"")*(COLUMN('Ess Med Single quoted items '!L36:T36)-COLUMN('Ess Med Single quoted items '!L36)+1))))</f>
        <v>Smakz Enterprises</v>
      </c>
      <c r="B91" s="20">
        <f>'Ess Med Single quoted items '!A36</f>
        <v>32</v>
      </c>
      <c r="C91" s="21" t="str">
        <f>TRIM('Ess Med Single quoted items '!C36&amp;"")</f>
        <v>Doxycycline</v>
      </c>
      <c r="D91" s="21" t="str">
        <f>TRIM('Ess Med Single quoted items '!B36&amp;"")</f>
        <v>Capsule</v>
      </c>
      <c r="E91" s="21"/>
      <c r="F91" s="21" t="str">
        <f>'Ess Med Single quoted items '!D36&amp;""</f>
        <v>Doxycycline</v>
      </c>
      <c r="G91" s="21" t="str">
        <f>'Ess Med Single quoted items '!E36&amp;""</f>
        <v>Zafa</v>
      </c>
      <c r="H91" s="22">
        <f>'Ess Med Single quoted items '!K36</f>
        <v>1000</v>
      </c>
      <c r="I91" s="23">
        <f>SUM('Ess Med Single quoted items '!L36:T36)</f>
        <v>4.5</v>
      </c>
      <c r="J91" s="22">
        <f t="shared" si="4"/>
        <v>4500</v>
      </c>
      <c r="K91" s="21"/>
    </row>
    <row r="92" spans="1:11" x14ac:dyDescent="0.25">
      <c r="A92" s="19" t="str">
        <f>TRIM(INDEX('Ess Med Single quoted items '!$L$3:$T$3,SUMPRODUCT(('Ess Med Single quoted items '!L50:T50&lt;&gt;"")*(COLUMN('Ess Med Single quoted items '!L50:T50)-COLUMN('Ess Med Single quoted items '!L50)+1))))</f>
        <v>Smakz Enterprises</v>
      </c>
      <c r="B92" s="20">
        <f>'Ess Med Single quoted items '!A50</f>
        <v>47</v>
      </c>
      <c r="C92" s="21" t="str">
        <f>TRIM('Ess Med Single quoted items '!C50&amp;"")</f>
        <v>Losartan Potassium</v>
      </c>
      <c r="D92" s="21" t="str">
        <f>TRIM('Ess Med Single quoted items '!B50&amp;"")</f>
        <v>Tablet</v>
      </c>
      <c r="E92" s="21"/>
      <c r="F92" s="21" t="str">
        <f>'Ess Med Single quoted items '!D50&amp;""</f>
        <v>Zosartan-K</v>
      </c>
      <c r="G92" s="21" t="str">
        <f>'Ess Med Single quoted items '!E50&amp;""</f>
        <v>Zafa</v>
      </c>
      <c r="H92" s="22">
        <f>'Ess Med Single quoted items '!K50</f>
        <v>300</v>
      </c>
      <c r="I92" s="23">
        <f>SUM('Ess Med Single quoted items '!L50:T50)</f>
        <v>3.8</v>
      </c>
      <c r="J92" s="22">
        <f t="shared" si="4"/>
        <v>1140</v>
      </c>
      <c r="K92" s="21"/>
    </row>
    <row r="93" spans="1:11" x14ac:dyDescent="0.25">
      <c r="A93" s="19" t="str">
        <f>TRIM(INDEX('Ess Med Single quoted items '!$L$3:$T$3,SUMPRODUCT(('Ess Med Single quoted items '!L51:T51&lt;&gt;"")*(COLUMN('Ess Med Single quoted items '!L51:T51)-COLUMN('Ess Med Single quoted items '!L51)+1))))</f>
        <v>Smakz Enterprises</v>
      </c>
      <c r="B93" s="20">
        <f>'Ess Med Single quoted items '!A51</f>
        <v>48</v>
      </c>
      <c r="C93" s="21" t="str">
        <f>TRIM('Ess Med Single quoted items '!C51&amp;"")</f>
        <v>Lisinopril</v>
      </c>
      <c r="D93" s="21" t="str">
        <f>TRIM('Ess Med Single quoted items '!B51&amp;"")</f>
        <v>Tablet</v>
      </c>
      <c r="E93" s="21"/>
      <c r="F93" s="21" t="str">
        <f>'Ess Med Single quoted items '!D51&amp;""</f>
        <v>Lisna</v>
      </c>
      <c r="G93" s="21" t="str">
        <f>'Ess Med Single quoted items '!E51&amp;""</f>
        <v>Zafa</v>
      </c>
      <c r="H93" s="22">
        <f>'Ess Med Single quoted items '!K51</f>
        <v>300</v>
      </c>
      <c r="I93" s="23">
        <f>SUM('Ess Med Single quoted items '!L51:T51)</f>
        <v>3.22</v>
      </c>
      <c r="J93" s="22">
        <f t="shared" si="4"/>
        <v>966.00000000000011</v>
      </c>
      <c r="K93" s="21"/>
    </row>
    <row r="94" spans="1:11" x14ac:dyDescent="0.25">
      <c r="A94" s="19" t="str">
        <f>TRIM(INDEX('Ess Med Single quoted items '!$L$3:$T$3,SUMPRODUCT(('Ess Med Single quoted items '!L57:T57&lt;&gt;"")*(COLUMN('Ess Med Single quoted items '!L57:T57)-COLUMN('Ess Med Single quoted items '!L57)+1))))</f>
        <v>Smakz Enterprises</v>
      </c>
      <c r="B94" s="20">
        <f>'Ess Med Single quoted items '!A57</f>
        <v>54</v>
      </c>
      <c r="C94" s="21" t="str">
        <f>TRIM('Ess Med Single quoted items '!C57&amp;"")</f>
        <v>Labetalol</v>
      </c>
      <c r="D94" s="21" t="str">
        <f>TRIM('Ess Med Single quoted items '!B57&amp;"")</f>
        <v>Tablet</v>
      </c>
      <c r="E94" s="21"/>
      <c r="F94" s="21" t="str">
        <f>'Ess Med Single quoted items '!D57&amp;""</f>
        <v>Labetalol</v>
      </c>
      <c r="G94" s="21" t="str">
        <f>'Ess Med Single quoted items '!E57&amp;""</f>
        <v>Zafa</v>
      </c>
      <c r="H94" s="22">
        <f>'Ess Med Single quoted items '!K57</f>
        <v>300</v>
      </c>
      <c r="I94" s="23">
        <f>SUM('Ess Med Single quoted items '!L57:T57)</f>
        <v>12.75</v>
      </c>
      <c r="J94" s="22">
        <f t="shared" si="4"/>
        <v>3825</v>
      </c>
      <c r="K94" s="21"/>
    </row>
    <row r="95" spans="1:11" x14ac:dyDescent="0.25">
      <c r="A95" s="19" t="str">
        <f>TRIM(INDEX('Ess Med Single quoted items '!$L$3:$T$3,SUMPRODUCT(('Ess Med Single quoted items '!L58:T58&lt;&gt;"")*(COLUMN('Ess Med Single quoted items '!L58:T58)-COLUMN('Ess Med Single quoted items '!L58)+1))))</f>
        <v>Smakz Enterprises</v>
      </c>
      <c r="B95" s="20">
        <f>'Ess Med Single quoted items '!A58</f>
        <v>55</v>
      </c>
      <c r="C95" s="21" t="str">
        <f>TRIM('Ess Med Single quoted items '!C58&amp;"")</f>
        <v>Hydralazine</v>
      </c>
      <c r="D95" s="21" t="str">
        <f>TRIM('Ess Med Single quoted items '!B58&amp;"")</f>
        <v>Tablet</v>
      </c>
      <c r="E95" s="21"/>
      <c r="F95" s="21" t="str">
        <f>'Ess Med Single quoted items '!D58&amp;""</f>
        <v>Hydralazin</v>
      </c>
      <c r="G95" s="21" t="str">
        <f>'Ess Med Single quoted items '!E58&amp;""</f>
        <v>Zafa</v>
      </c>
      <c r="H95" s="22">
        <f>'Ess Med Single quoted items '!K58</f>
        <v>300</v>
      </c>
      <c r="I95" s="23">
        <f>SUM('Ess Med Single quoted items '!L58:T58)</f>
        <v>3.95</v>
      </c>
      <c r="J95" s="22">
        <f t="shared" si="4"/>
        <v>1185</v>
      </c>
      <c r="K95" s="21"/>
    </row>
    <row r="96" spans="1:11" x14ac:dyDescent="0.25">
      <c r="A96" s="19" t="str">
        <f>TRIM(INDEX('Ess Med Single quoted items '!$L$3:$T$3,SUMPRODUCT(('Ess Med Single quoted items '!L59:T59&lt;&gt;"")*(COLUMN('Ess Med Single quoted items '!L59:T59)-COLUMN('Ess Med Single quoted items '!L59)+1))))</f>
        <v>Smakz Enterprises</v>
      </c>
      <c r="B96" s="20">
        <f>'Ess Med Single quoted items '!A59</f>
        <v>56</v>
      </c>
      <c r="C96" s="21" t="str">
        <f>TRIM('Ess Med Single quoted items '!C59&amp;"")</f>
        <v>Nifedipine</v>
      </c>
      <c r="D96" s="21" t="str">
        <f>TRIM('Ess Med Single quoted items '!B59&amp;"")</f>
        <v>Capsule</v>
      </c>
      <c r="E96" s="21"/>
      <c r="F96" s="21" t="str">
        <f>'Ess Med Single quoted items '!D59&amp;""</f>
        <v>Nefedil</v>
      </c>
      <c r="G96" s="21" t="str">
        <f>'Ess Med Single quoted items '!E59&amp;""</f>
        <v>Zafa</v>
      </c>
      <c r="H96" s="22">
        <f>'Ess Med Single quoted items '!K59</f>
        <v>1000</v>
      </c>
      <c r="I96" s="23">
        <f>SUM('Ess Med Single quoted items '!L59:T59)</f>
        <v>3.67</v>
      </c>
      <c r="J96" s="22">
        <f t="shared" si="4"/>
        <v>3670</v>
      </c>
      <c r="K96" s="21"/>
    </row>
    <row r="97" spans="1:11" x14ac:dyDescent="0.25">
      <c r="A97" s="19" t="str">
        <f>TRIM(INDEX('Ess Med Single quoted items '!$L$3:$T$3,SUMPRODUCT(('Ess Med Single quoted items '!L60:T60&lt;&gt;"")*(COLUMN('Ess Med Single quoted items '!L60:T60)-COLUMN('Ess Med Single quoted items '!L60)+1))))</f>
        <v>Smakz Enterprises</v>
      </c>
      <c r="B97" s="20">
        <f>'Ess Med Single quoted items '!A60</f>
        <v>57</v>
      </c>
      <c r="C97" s="21" t="str">
        <f>TRIM('Ess Med Single quoted items '!C60&amp;"")</f>
        <v>Atorvastatin</v>
      </c>
      <c r="D97" s="21" t="str">
        <f>TRIM('Ess Med Single quoted items '!B60&amp;"")</f>
        <v>Tablet</v>
      </c>
      <c r="E97" s="21"/>
      <c r="F97" s="21" t="str">
        <f>'Ess Med Single quoted items '!D60&amp;""</f>
        <v>Colezaf</v>
      </c>
      <c r="G97" s="21" t="str">
        <f>'Ess Med Single quoted items '!E60&amp;""</f>
        <v>Zafa</v>
      </c>
      <c r="H97" s="22">
        <f>'Ess Med Single quoted items '!K60</f>
        <v>2000</v>
      </c>
      <c r="I97" s="23">
        <f>SUM('Ess Med Single quoted items '!L60:T60)</f>
        <v>10</v>
      </c>
      <c r="J97" s="22">
        <f t="shared" si="4"/>
        <v>20000</v>
      </c>
      <c r="K97" s="21"/>
    </row>
    <row r="98" spans="1:11" x14ac:dyDescent="0.25">
      <c r="A98" s="19" t="str">
        <f>TRIM(INDEX('Ess Med Single quoted items '!$L$3:$T$3,SUMPRODUCT(('Ess Med Single quoted items '!L61:T61&lt;&gt;"")*(COLUMN('Ess Med Single quoted items '!L61:T61)-COLUMN('Ess Med Single quoted items '!L61)+1))))</f>
        <v>Smakz Enterprises</v>
      </c>
      <c r="B98" s="20">
        <f>'Ess Med Single quoted items '!A61</f>
        <v>58</v>
      </c>
      <c r="C98" s="21" t="str">
        <f>TRIM('Ess Med Single quoted items '!C61&amp;"")</f>
        <v>Hydralazine</v>
      </c>
      <c r="D98" s="21" t="str">
        <f>TRIM('Ess Med Single quoted items '!B61&amp;"")</f>
        <v>Injection</v>
      </c>
      <c r="E98" s="21"/>
      <c r="F98" s="21" t="str">
        <f>'Ess Med Single quoted items '!D61&amp;""</f>
        <v>Hydralazin</v>
      </c>
      <c r="G98" s="21" t="str">
        <f>'Ess Med Single quoted items '!E61&amp;""</f>
        <v>Zafa</v>
      </c>
      <c r="H98" s="22">
        <f>'Ess Med Single quoted items '!K61</f>
        <v>1000</v>
      </c>
      <c r="I98" s="23">
        <f>SUM('Ess Med Single quoted items '!L61:T61)</f>
        <v>41.82</v>
      </c>
      <c r="J98" s="22">
        <f t="shared" si="4"/>
        <v>41820</v>
      </c>
      <c r="K98" s="21"/>
    </row>
    <row r="99" spans="1:11" x14ac:dyDescent="0.25">
      <c r="A99" s="19" t="str">
        <f>TRIM(INDEX('Ess Med Single quoted items '!$L$3:$T$3,SUMPRODUCT(('Ess Med Single quoted items '!L62:T62&lt;&gt;"")*(COLUMN('Ess Med Single quoted items '!L62:T62)-COLUMN('Ess Med Single quoted items '!L62)+1))))</f>
        <v>Smakz Enterprises</v>
      </c>
      <c r="B99" s="20">
        <f>'Ess Med Single quoted items '!A62</f>
        <v>59</v>
      </c>
      <c r="C99" s="21" t="str">
        <f>TRIM('Ess Med Single quoted items '!C62&amp;"")</f>
        <v>Salbutamol</v>
      </c>
      <c r="D99" s="21" t="str">
        <f>TRIM('Ess Med Single quoted items '!B62&amp;"")</f>
        <v>Solution</v>
      </c>
      <c r="E99" s="21"/>
      <c r="F99" s="21" t="str">
        <f>'Ess Med Single quoted items '!D62&amp;""</f>
        <v>Zaftolin</v>
      </c>
      <c r="G99" s="21" t="str">
        <f>'Ess Med Single quoted items '!E62&amp;""</f>
        <v>Zafa</v>
      </c>
      <c r="H99" s="22">
        <f>'Ess Med Single quoted items '!K62</f>
        <v>500</v>
      </c>
      <c r="I99" s="23">
        <f>SUM('Ess Med Single quoted items '!L62:T62)</f>
        <v>65</v>
      </c>
      <c r="J99" s="22">
        <f t="shared" si="4"/>
        <v>32500</v>
      </c>
      <c r="K99" s="21"/>
    </row>
    <row r="100" spans="1:11" x14ac:dyDescent="0.25">
      <c r="A100" s="19" t="str">
        <f>TRIM(INDEX('Ess Med Single quoted items '!$L$3:$T$3,SUMPRODUCT(('Ess Med Single quoted items '!L63:T63&lt;&gt;"")*(COLUMN('Ess Med Single quoted items '!L63:T63)-COLUMN('Ess Med Single quoted items '!L63)+1))))</f>
        <v>Smakz Enterprises</v>
      </c>
      <c r="B100" s="20">
        <f>'Ess Med Single quoted items '!A63</f>
        <v>60</v>
      </c>
      <c r="C100" s="21" t="str">
        <f>TRIM('Ess Med Single quoted items '!C63&amp;"")</f>
        <v>Salbutamol</v>
      </c>
      <c r="D100" s="21" t="str">
        <f>TRIM('Ess Med Single quoted items '!B63&amp;"")</f>
        <v>Syrup</v>
      </c>
      <c r="E100" s="21"/>
      <c r="F100" s="21" t="str">
        <f>'Ess Med Single quoted items '!D63&amp;""</f>
        <v>Zaftolin</v>
      </c>
      <c r="G100" s="21" t="str">
        <f>'Ess Med Single quoted items '!E63&amp;""</f>
        <v>Zafa</v>
      </c>
      <c r="H100" s="22">
        <f>'Ess Med Single quoted items '!K63</f>
        <v>500</v>
      </c>
      <c r="I100" s="23">
        <f>SUM('Ess Med Single quoted items '!L63:T63)</f>
        <v>50</v>
      </c>
      <c r="J100" s="22">
        <f t="shared" si="4"/>
        <v>25000</v>
      </c>
      <c r="K100" s="21"/>
    </row>
    <row r="101" spans="1:11" x14ac:dyDescent="0.25">
      <c r="A101" s="19" t="str">
        <f>TRIM(INDEX('Ess Med Single quoted items '!$L$3:$T$3,SUMPRODUCT(('Ess Med Single quoted items '!L65:T65&lt;&gt;"")*(COLUMN('Ess Med Single quoted items '!L65:T65)-COLUMN('Ess Med Single quoted items '!L65)+1))))</f>
        <v>Smakz Enterprises</v>
      </c>
      <c r="B101" s="20">
        <f>'Ess Med Single quoted items '!A65</f>
        <v>62</v>
      </c>
      <c r="C101" s="21" t="str">
        <f>TRIM('Ess Med Single quoted items '!C65&amp;"")</f>
        <v>Metronidazole</v>
      </c>
      <c r="D101" s="21" t="str">
        <f>TRIM('Ess Med Single quoted items '!B65&amp;"")</f>
        <v>Tablet</v>
      </c>
      <c r="E101" s="21" t="e">
        <f>TRIM(#REF!&amp;"")</f>
        <v>#REF!</v>
      </c>
      <c r="F101" s="21" t="str">
        <f>'Ess Med Single quoted items '!D65&amp;""</f>
        <v>Metrida</v>
      </c>
      <c r="G101" s="21" t="str">
        <f>'Ess Med Single quoted items '!E65&amp;""</f>
        <v>Zafa</v>
      </c>
      <c r="H101" s="22">
        <f>'Ess Med Single quoted items '!K65</f>
        <v>5000</v>
      </c>
      <c r="I101" s="23">
        <f>SUM('Ess Med Single quoted items '!L65:T65)</f>
        <v>2.96</v>
      </c>
      <c r="J101" s="22">
        <f t="shared" ref="J101:J120" si="5">H101*I101</f>
        <v>14800</v>
      </c>
      <c r="K101" s="21"/>
    </row>
    <row r="102" spans="1:11" x14ac:dyDescent="0.25">
      <c r="A102" s="19" t="str">
        <f>TRIM(INDEX('Ess Med Single quoted items '!$L$3:$T$3,SUMPRODUCT(('Ess Med Single quoted items '!L69:T69&lt;&gt;"")*(COLUMN('Ess Med Single quoted items '!L69:T69)-COLUMN('Ess Med Single quoted items '!L69)+1))))</f>
        <v>Smakz Enterprises</v>
      </c>
      <c r="B102" s="20">
        <f>'Ess Med Single quoted items '!A69</f>
        <v>66</v>
      </c>
      <c r="C102" s="21" t="str">
        <f>TRIM('Ess Med Single quoted items '!C69&amp;"")</f>
        <v>Terbutaline</v>
      </c>
      <c r="D102" s="21" t="str">
        <f>TRIM('Ess Med Single quoted items '!B69&amp;"")</f>
        <v>Syrup</v>
      </c>
      <c r="E102" s="21" t="e">
        <f>TRIM(#REF!&amp;"")</f>
        <v>#REF!</v>
      </c>
      <c r="F102" s="21" t="str">
        <f>'Ess Med Single quoted items '!D69&amp;""</f>
        <v>Tesmic</v>
      </c>
      <c r="G102" s="21" t="str">
        <f>'Ess Med Single quoted items '!E69&amp;""</f>
        <v>Zafa</v>
      </c>
      <c r="H102" s="22">
        <f>'Ess Med Single quoted items '!K69</f>
        <v>500</v>
      </c>
      <c r="I102" s="23">
        <f>SUM('Ess Med Single quoted items '!L69:T69)</f>
        <v>55.25</v>
      </c>
      <c r="J102" s="22">
        <f t="shared" si="5"/>
        <v>27625</v>
      </c>
      <c r="K102" s="21"/>
    </row>
    <row r="103" spans="1:11" x14ac:dyDescent="0.25">
      <c r="A103" s="19" t="str">
        <f>TRIM(INDEX('Ess Med Single quoted items '!$L$3:$T$3,SUMPRODUCT(('Ess Med Single quoted items '!L75:T75&lt;&gt;"")*(COLUMN('Ess Med Single quoted items '!L75:T75)-COLUMN('Ess Med Single quoted items '!L75)+1))))</f>
        <v>Smakz Enterprises</v>
      </c>
      <c r="B103" s="20">
        <f>'Ess Med Single quoted items '!A75</f>
        <v>72</v>
      </c>
      <c r="C103" s="21" t="str">
        <f>TRIM('Ess Med Single quoted items '!C75&amp;"")</f>
        <v>Famotidine</v>
      </c>
      <c r="D103" s="21" t="str">
        <f>TRIM('Ess Med Single quoted items '!B75&amp;"")</f>
        <v>Tablet</v>
      </c>
      <c r="E103" s="21" t="e">
        <f>TRIM(#REF!&amp;"")</f>
        <v>#REF!</v>
      </c>
      <c r="F103" s="21" t="str">
        <f>'Ess Med Single quoted items '!D75&amp;""</f>
        <v>Famtaza</v>
      </c>
      <c r="G103" s="21" t="str">
        <f>'Ess Med Single quoted items '!E75&amp;""</f>
        <v>Zafa</v>
      </c>
      <c r="H103" s="22">
        <f>'Ess Med Single quoted items '!K75</f>
        <v>1000</v>
      </c>
      <c r="I103" s="23">
        <f>SUM('Ess Med Single quoted items '!L75:T75)</f>
        <v>7.7</v>
      </c>
      <c r="J103" s="22">
        <f t="shared" si="5"/>
        <v>7700</v>
      </c>
      <c r="K103" s="21"/>
    </row>
    <row r="104" spans="1:11" x14ac:dyDescent="0.25">
      <c r="A104" s="19" t="str">
        <f>TRIM(INDEX('Ess Med Single quoted items '!$L$3:$T$3,SUMPRODUCT(('Ess Med Single quoted items '!L76:T76&lt;&gt;"")*(COLUMN('Ess Med Single quoted items '!L76:T76)-COLUMN('Ess Med Single quoted items '!L76)+1))))</f>
        <v>Smakz Enterprises</v>
      </c>
      <c r="B104" s="20">
        <f>'Ess Med Single quoted items '!A76</f>
        <v>73</v>
      </c>
      <c r="C104" s="21" t="str">
        <f>TRIM('Ess Med Single quoted items '!C76&amp;"")</f>
        <v>Folic Acid</v>
      </c>
      <c r="D104" s="21" t="str">
        <f>TRIM('Ess Med Single quoted items '!B76&amp;"")</f>
        <v>Tablet</v>
      </c>
      <c r="E104" s="21" t="e">
        <f>TRIM(#REF!&amp;"")</f>
        <v>#REF!</v>
      </c>
      <c r="F104" s="21" t="str">
        <f>'Ess Med Single quoted items '!D76&amp;""</f>
        <v>Folic Acid</v>
      </c>
      <c r="G104" s="21" t="str">
        <f>'Ess Med Single quoted items '!E76&amp;""</f>
        <v>Zafa</v>
      </c>
      <c r="H104" s="22">
        <f>'Ess Med Single quoted items '!K76</f>
        <v>15000</v>
      </c>
      <c r="I104" s="23">
        <f>SUM('Ess Med Single quoted items '!L76:T76)</f>
        <v>0.95</v>
      </c>
      <c r="J104" s="22">
        <f t="shared" si="5"/>
        <v>14250</v>
      </c>
      <c r="K104" s="21"/>
    </row>
    <row r="105" spans="1:11" x14ac:dyDescent="0.25">
      <c r="A105" s="19" t="str">
        <f>TRIM(INDEX('Ess Med Single quoted items '!$L$3:$T$3,SUMPRODUCT(('Ess Med Single quoted items '!L110:T110&lt;&gt;"")*(COLUMN('Ess Med Single quoted items '!L110:T110)-COLUMN('Ess Med Single quoted items '!L110)+1))))</f>
        <v>Smakz Enterprises</v>
      </c>
      <c r="B105" s="20">
        <f>'Ess Med Single quoted items '!A110</f>
        <v>107</v>
      </c>
      <c r="C105" s="21" t="str">
        <f>TRIM('Ess Med Single quoted items '!C110&amp;"")</f>
        <v>Norethisterone</v>
      </c>
      <c r="D105" s="21" t="str">
        <f>TRIM('Ess Med Single quoted items '!B110&amp;"")</f>
        <v>Tablet</v>
      </c>
      <c r="E105" s="21" t="e">
        <f>TRIM(#REF!&amp;"")</f>
        <v>#REF!</v>
      </c>
      <c r="F105" s="21" t="str">
        <f>'Ess Med Single quoted items '!D110&amp;""</f>
        <v>Noregyn</v>
      </c>
      <c r="G105" s="21" t="str">
        <f>'Ess Med Single quoted items '!E110&amp;""</f>
        <v>Zafa</v>
      </c>
      <c r="H105" s="22">
        <f>'Ess Med Single quoted items '!K110</f>
        <v>1000</v>
      </c>
      <c r="I105" s="23">
        <f>SUM('Ess Med Single quoted items '!L110:T110)</f>
        <v>5.67</v>
      </c>
      <c r="J105" s="22">
        <f t="shared" si="5"/>
        <v>5670</v>
      </c>
      <c r="K105" s="21"/>
    </row>
    <row r="106" spans="1:11" ht="24" x14ac:dyDescent="0.25">
      <c r="A106" s="19" t="str">
        <f>TRIM(INDEX('Ess Med Single quoted items '!$L$3:$T$3,SUMPRODUCT(('Ess Med Single quoted items '!L109:T109&lt;&gt;"")*(COLUMN('Ess Med Single quoted items '!L109:T109)-COLUMN('Ess Med Single quoted items '!L109)+1))))</f>
        <v>Surgi Vision</v>
      </c>
      <c r="B106" s="20">
        <f>'Ess Med Single quoted items '!A109</f>
        <v>106</v>
      </c>
      <c r="C106" s="21" t="str">
        <f>TRIM('Ess Med Single quoted items '!C109&amp;"")</f>
        <v>Modified Fluid Gelatin (Succinylated Gelatin)</v>
      </c>
      <c r="D106" s="21" t="str">
        <f>TRIM('Ess Med Single quoted items '!B109&amp;"")</f>
        <v>Infusion</v>
      </c>
      <c r="E106" s="21" t="e">
        <f>TRIM(#REF!&amp;"")</f>
        <v>#REF!</v>
      </c>
      <c r="F106" s="21" t="str">
        <f>'Ess Med Single quoted items '!D109&amp;""</f>
        <v>Gelofusine 4 %</v>
      </c>
      <c r="G106" s="21" t="str">
        <f>'Ess Med Single quoted items '!E109&amp;""</f>
        <v>B.Braun</v>
      </c>
      <c r="H106" s="22">
        <f>'Ess Med Single quoted items '!K109</f>
        <v>200</v>
      </c>
      <c r="I106" s="23">
        <f>SUM('Ess Med Single quoted items '!L109:T109)</f>
        <v>1147</v>
      </c>
      <c r="J106" s="22">
        <f t="shared" si="5"/>
        <v>229400</v>
      </c>
      <c r="K106" s="21"/>
    </row>
    <row r="107" spans="1:11" ht="24" x14ac:dyDescent="0.25">
      <c r="A107" s="19" t="str">
        <f>TRIM(INDEX('Ess Med Single quoted items '!$L$3:$T$3,SUMPRODUCT(('Ess Med Single quoted items '!L29:T29&lt;&gt;"")*(COLUMN('Ess Med Single quoted items '!L29:T29)-COLUMN('Ess Med Single quoted items '!L29)+1))))</f>
        <v>Yasir Distribution</v>
      </c>
      <c r="B107" s="20">
        <f>'Ess Med Single quoted items '!A29</f>
        <v>25</v>
      </c>
      <c r="C107" s="21" t="str">
        <f>TRIM('Ess Med Single quoted items '!C29&amp;"")</f>
        <v>Ciprofloxacin + Dexamethasone</v>
      </c>
      <c r="D107" s="21" t="str">
        <f>TRIM('Ess Med Single quoted items '!B29&amp;"")</f>
        <v>Ear/Eye Drops</v>
      </c>
      <c r="E107" s="21"/>
      <c r="F107" s="21" t="str">
        <f>'Ess Med Single quoted items '!D29&amp;""</f>
        <v>Zeprodex Otic Ear Drops</v>
      </c>
      <c r="G107" s="21" t="str">
        <f>'Ess Med Single quoted items '!E29&amp;""</f>
        <v>Zhejiang Langhua Pharmaceutical, China</v>
      </c>
      <c r="H107" s="22">
        <f>'Ess Med Single quoted items '!K29</f>
        <v>1000</v>
      </c>
      <c r="I107" s="23">
        <f>SUM('Ess Med Single quoted items '!L29:T29)</f>
        <v>165.04</v>
      </c>
      <c r="J107" s="22">
        <f t="shared" si="5"/>
        <v>165040</v>
      </c>
      <c r="K107" s="21"/>
    </row>
    <row r="108" spans="1:11" ht="24" x14ac:dyDescent="0.25">
      <c r="A108" s="19" t="str">
        <f>TRIM(INDEX('Ess Med Single quoted items '!$L$3:$T$3,SUMPRODUCT(('Ess Med Single quoted items '!L30:T30&lt;&gt;"")*(COLUMN('Ess Med Single quoted items '!L30:T30)-COLUMN('Ess Med Single quoted items '!L30)+1))))</f>
        <v>Yasir Distribution</v>
      </c>
      <c r="B108" s="20">
        <f>'Ess Med Single quoted items '!A30</f>
        <v>26</v>
      </c>
      <c r="C108" s="21" t="str">
        <f>TRIM('Ess Med Single quoted items '!C30&amp;"")</f>
        <v>Ciprofloxacin + Dexamethasone</v>
      </c>
      <c r="D108" s="21" t="str">
        <f>TRIM('Ess Med Single quoted items '!B30&amp;"")</f>
        <v>Ear Drops</v>
      </c>
      <c r="E108" s="21"/>
      <c r="F108" s="21" t="str">
        <f>'Ess Med Single quoted items '!D30&amp;""</f>
        <v>Zeprodex Otic Ear Drops</v>
      </c>
      <c r="G108" s="21" t="str">
        <f>'Ess Med Single quoted items '!E30&amp;""</f>
        <v>Zhejiang Langhua Pharmaceutical, China</v>
      </c>
      <c r="H108" s="22">
        <f>'Ess Med Single quoted items '!K30</f>
        <v>100</v>
      </c>
      <c r="I108" s="23">
        <f>SUM('Ess Med Single quoted items '!L30:T30)</f>
        <v>165.04</v>
      </c>
      <c r="J108" s="22">
        <f t="shared" si="5"/>
        <v>16504</v>
      </c>
      <c r="K108" s="21"/>
    </row>
    <row r="109" spans="1:11" ht="24" x14ac:dyDescent="0.25">
      <c r="A109" s="19" t="str">
        <f>TRIM(INDEX('Ess Med Single quoted items '!$L$3:$T$3,SUMPRODUCT(('Ess Med Single quoted items '!L31:T31&lt;&gt;"")*(COLUMN('Ess Med Single quoted items '!L31:T31)-COLUMN('Ess Med Single quoted items '!L31)+1))))</f>
        <v>Yasir Distribution</v>
      </c>
      <c r="B109" s="20">
        <f>'Ess Med Single quoted items '!A31</f>
        <v>27</v>
      </c>
      <c r="C109" s="21" t="str">
        <f>TRIM('Ess Med Single quoted items '!C31&amp;"")</f>
        <v>Ciprofloxacin + Lidocaine (Lignocaine)</v>
      </c>
      <c r="D109" s="21" t="str">
        <f>TRIM('Ess Med Single quoted items '!B31&amp;"")</f>
        <v>Ear Drops</v>
      </c>
      <c r="E109" s="21"/>
      <c r="F109" s="21" t="str">
        <f>'Ess Med Single quoted items '!D31&amp;""</f>
        <v>Zeprociane Otic Ear Drops</v>
      </c>
      <c r="G109" s="21" t="str">
        <f>'Ess Med Single quoted items '!E31&amp;""</f>
        <v>Zhejiang Langhua, China / GUFFIC Biosciences, India</v>
      </c>
      <c r="H109" s="22">
        <f>'Ess Med Single quoted items '!K31</f>
        <v>1000</v>
      </c>
      <c r="I109" s="23">
        <f>SUM('Ess Med Single quoted items '!L31:T31)</f>
        <v>144.57</v>
      </c>
      <c r="J109" s="22">
        <f t="shared" si="5"/>
        <v>144570</v>
      </c>
      <c r="K109" s="21"/>
    </row>
    <row r="110" spans="1:11" x14ac:dyDescent="0.25">
      <c r="A110" s="19" t="str">
        <f>TRIM(INDEX('Ess Med Single quoted items '!$L$3:$T$3,SUMPRODUCT(('Ess Med Single quoted items '!L32:T32&lt;&gt;"")*(COLUMN('Ess Med Single quoted items '!L32:T32)-COLUMN('Ess Med Single quoted items '!L32)+1))))</f>
        <v>Yasir Distribution</v>
      </c>
      <c r="B110" s="20">
        <f>'Ess Med Single quoted items '!A32</f>
        <v>28</v>
      </c>
      <c r="C110" s="21" t="str">
        <f>TRIM('Ess Med Single quoted items '!C32&amp;"")</f>
        <v>Ciprofloxacin</v>
      </c>
      <c r="D110" s="21" t="str">
        <f>TRIM('Ess Med Single quoted items '!B32&amp;"")</f>
        <v>Injection</v>
      </c>
      <c r="E110" s="21"/>
      <c r="F110" s="21" t="str">
        <f>'Ess Med Single quoted items '!D32&amp;""</f>
        <v>Ciprok Inj 2mg/ml</v>
      </c>
      <c r="G110" s="21" t="str">
        <f>'Ess Med Single quoted items '!E32&amp;""</f>
        <v>Brookes</v>
      </c>
      <c r="H110" s="22">
        <f>'Ess Med Single quoted items '!K32</f>
        <v>1000</v>
      </c>
      <c r="I110" s="23">
        <f>SUM('Ess Med Single quoted items '!L32:T32)</f>
        <v>156.25</v>
      </c>
      <c r="J110" s="22">
        <f t="shared" si="5"/>
        <v>156250</v>
      </c>
      <c r="K110" s="21"/>
    </row>
    <row r="111" spans="1:11" ht="24" x14ac:dyDescent="0.25">
      <c r="A111" s="19" t="str">
        <f>TRIM(INDEX('Ess Med Single quoted items '!$L$3:$T$3,SUMPRODUCT(('Ess Med Single quoted items '!L38:T38&lt;&gt;"")*(COLUMN('Ess Med Single quoted items '!L38:T38)-COLUMN('Ess Med Single quoted items '!L38)+1))))</f>
        <v>Yasir Distribution</v>
      </c>
      <c r="B111" s="20">
        <f>'Ess Med Single quoted items '!A38</f>
        <v>34</v>
      </c>
      <c r="C111" s="21" t="str">
        <f>TRIM('Ess Med Single quoted items '!C38&amp;"")</f>
        <v>Triamcinolone + Neomycin + Gramicidin + Nystatin</v>
      </c>
      <c r="D111" s="21" t="str">
        <f>TRIM('Ess Med Single quoted items '!B38&amp;"")</f>
        <v>Ear/Eye Drops</v>
      </c>
      <c r="E111" s="21"/>
      <c r="F111" s="21" t="str">
        <f>'Ess Med Single quoted items '!D38&amp;""</f>
        <v>Xecomb Ear Drops</v>
      </c>
      <c r="G111" s="21" t="str">
        <f>'Ess Med Single quoted items '!E38&amp;""</f>
        <v>Ayurvedic Pharmaceutical Ltd., India</v>
      </c>
      <c r="H111" s="22">
        <f>'Ess Med Single quoted items '!K38</f>
        <v>1000</v>
      </c>
      <c r="I111" s="23">
        <f>SUM('Ess Med Single quoted items '!L38:T38)</f>
        <v>290.7</v>
      </c>
      <c r="J111" s="22">
        <f t="shared" si="5"/>
        <v>290700</v>
      </c>
      <c r="K111" s="21"/>
    </row>
    <row r="112" spans="1:11" ht="24" x14ac:dyDescent="0.25">
      <c r="A112" s="19" t="str">
        <f>TRIM(INDEX('Ess Med Single quoted items '!$L$3:$T$3,SUMPRODUCT(('Ess Med Single quoted items '!L39:T39&lt;&gt;"")*(COLUMN('Ess Med Single quoted items '!L39:T39)-COLUMN('Ess Med Single quoted items '!L39)+1))))</f>
        <v>Yasir Distribution</v>
      </c>
      <c r="B112" s="20">
        <f>'Ess Med Single quoted items '!A39</f>
        <v>35</v>
      </c>
      <c r="C112" s="21" t="str">
        <f>TRIM('Ess Med Single quoted items '!C39&amp;"")</f>
        <v>Fusidic Acid + Hydrocortisone</v>
      </c>
      <c r="D112" s="21" t="str">
        <f>TRIM('Ess Med Single quoted items '!B39&amp;"")</f>
        <v>Cream</v>
      </c>
      <c r="E112" s="21"/>
      <c r="F112" s="21" t="str">
        <f>'Ess Med Single quoted items '!D39&amp;""</f>
        <v>Fusac-H Cream</v>
      </c>
      <c r="G112" s="21" t="str">
        <f>'Ess Med Single quoted items '!E39&amp;""</f>
        <v>Jiangsu Joyang, China / Tianjin Pharma, China</v>
      </c>
      <c r="H112" s="22">
        <f>'Ess Med Single quoted items '!K39</f>
        <v>500</v>
      </c>
      <c r="I112" s="23">
        <f>SUM('Ess Med Single quoted items '!L39:T39)</f>
        <v>303.45</v>
      </c>
      <c r="J112" s="22">
        <f t="shared" si="5"/>
        <v>151725</v>
      </c>
      <c r="K112" s="21"/>
    </row>
    <row r="113" spans="1:11" ht="24" x14ac:dyDescent="0.25">
      <c r="A113" s="19" t="str">
        <f>TRIM(INDEX('Ess Med Single quoted items '!$L$3:$T$3,SUMPRODUCT(('Ess Med Single quoted items '!L45:T45&lt;&gt;"")*(COLUMN('Ess Med Single quoted items '!L45:T45)-COLUMN('Ess Med Single quoted items '!L45)+1))))</f>
        <v>Yasir Distribution</v>
      </c>
      <c r="B113" s="20">
        <f>'Ess Med Single quoted items '!A45</f>
        <v>42</v>
      </c>
      <c r="C113" s="21" t="str">
        <f>TRIM('Ess Med Single quoted items '!C45&amp;"")</f>
        <v>Olopatadine</v>
      </c>
      <c r="D113" s="21" t="str">
        <f>TRIM('Ess Med Single quoted items '!B45&amp;"")</f>
        <v>Nasal Spray</v>
      </c>
      <c r="E113" s="21"/>
      <c r="F113" s="21" t="str">
        <f>'Ess Med Single quoted items '!D45&amp;""</f>
        <v>Olonase Nasal Spray</v>
      </c>
      <c r="G113" s="21" t="str">
        <f>'Ess Med Single quoted items '!E45&amp;""</f>
        <v>Beijing Lianben Pharmaceuticals, China</v>
      </c>
      <c r="H113" s="22">
        <f>'Ess Med Single quoted items '!K45</f>
        <v>1000</v>
      </c>
      <c r="I113" s="23">
        <f>SUM('Ess Med Single quoted items '!L45:T45)</f>
        <v>686.71</v>
      </c>
      <c r="J113" s="22">
        <f t="shared" si="5"/>
        <v>686710</v>
      </c>
      <c r="K113" s="21"/>
    </row>
    <row r="114" spans="1:11" x14ac:dyDescent="0.25">
      <c r="A114" s="19" t="str">
        <f>TRIM(INDEX('Ess Med Single quoted items '!$L$3:$T$3,SUMPRODUCT(('Ess Med Single quoted items '!L100:T100&lt;&gt;"")*(COLUMN('Ess Med Single quoted items '!L100:T100)-COLUMN('Ess Med Single quoted items '!L100)+1))))</f>
        <v>Yasir Distribution</v>
      </c>
      <c r="B114" s="20">
        <f>'Ess Med Single quoted items '!A100</f>
        <v>97</v>
      </c>
      <c r="C114" s="21" t="str">
        <f>TRIM('Ess Med Single quoted items '!C100&amp;"")</f>
        <v>Vitamin K (Phytonadione)</v>
      </c>
      <c r="D114" s="21" t="str">
        <f>TRIM('Ess Med Single quoted items '!B100&amp;"")</f>
        <v>Injection</v>
      </c>
      <c r="E114" s="21" t="e">
        <f>TRIM(#REF!&amp;"")</f>
        <v>#REF!</v>
      </c>
      <c r="F114" s="21" t="str">
        <f>'Ess Med Single quoted items '!D100&amp;""</f>
        <v>K-LOT Injection 10mg/ml IV</v>
      </c>
      <c r="G114" s="21" t="str">
        <f>'Ess Med Single quoted items '!E100&amp;""</f>
        <v>Brookes</v>
      </c>
      <c r="H114" s="22">
        <f>'Ess Med Single quoted items '!K100</f>
        <v>1000</v>
      </c>
      <c r="I114" s="23">
        <f>SUM('Ess Med Single quoted items '!L100:T100)</f>
        <v>145</v>
      </c>
      <c r="J114" s="22">
        <f t="shared" si="5"/>
        <v>145000</v>
      </c>
      <c r="K114" s="21"/>
    </row>
    <row r="115" spans="1:11" x14ac:dyDescent="0.25">
      <c r="A115" s="19" t="str">
        <f>TRIM(INDEX('Ess Med Single quoted items '!$L$3:$T$3,SUMPRODUCT(('Ess Med Single quoted items '!L104:T104&lt;&gt;"")*(COLUMN('Ess Med Single quoted items '!L104:T104)-COLUMN('Ess Med Single quoted items '!L104)+1))))</f>
        <v>Yasir Distribution</v>
      </c>
      <c r="B115" s="20">
        <f>'Ess Med Single quoted items '!A104</f>
        <v>101</v>
      </c>
      <c r="C115" s="21" t="str">
        <f>TRIM('Ess Med Single quoted items '!C104&amp;"")</f>
        <v>Tizanidine</v>
      </c>
      <c r="D115" s="21" t="str">
        <f>TRIM('Ess Med Single quoted items '!B104&amp;"")</f>
        <v>Tablet</v>
      </c>
      <c r="E115" s="21" t="e">
        <f>TRIM(#REF!&amp;"")</f>
        <v>#REF!</v>
      </c>
      <c r="F115" s="21" t="str">
        <f>'Ess Med Single quoted items '!D104&amp;""</f>
        <v>Zantid Tablets 4mg</v>
      </c>
      <c r="G115" s="21" t="str">
        <f>'Ess Med Single quoted items '!E104&amp;""</f>
        <v>Shri Vinayak Chemex, India</v>
      </c>
      <c r="H115" s="22">
        <f>'Ess Med Single quoted items '!K104</f>
        <v>5000</v>
      </c>
      <c r="I115" s="23">
        <f>SUM('Ess Med Single quoted items '!L104:T104)</f>
        <v>22.48</v>
      </c>
      <c r="J115" s="22">
        <f t="shared" si="5"/>
        <v>112400</v>
      </c>
      <c r="K115" s="21"/>
    </row>
    <row r="116" spans="1:11" x14ac:dyDescent="0.25">
      <c r="A116" s="19" t="str">
        <f>TRIM(INDEX('Ess Med Single quoted items '!$L$3:$T$3,SUMPRODUCT(('Ess Med Single quoted items '!L105:T105&lt;&gt;"")*(COLUMN('Ess Med Single quoted items '!L105:T105)-COLUMN('Ess Med Single quoted items '!L105)+1))))</f>
        <v>Yasir Distribution</v>
      </c>
      <c r="B116" s="20">
        <f>'Ess Med Single quoted items '!A105</f>
        <v>102</v>
      </c>
      <c r="C116" s="21" t="str">
        <f>TRIM('Ess Med Single quoted items '!C105&amp;"")</f>
        <v>Polyvinyl Alcohol</v>
      </c>
      <c r="D116" s="21" t="str">
        <f>TRIM('Ess Med Single quoted items '!B105&amp;"")</f>
        <v>Eye Drops</v>
      </c>
      <c r="E116" s="21" t="e">
        <f>TRIM(#REF!&amp;"")</f>
        <v>#REF!</v>
      </c>
      <c r="F116" s="21" t="str">
        <f>'Ess Med Single quoted items '!D105&amp;""</f>
        <v>Blink Fresh Solution</v>
      </c>
      <c r="G116" s="21" t="str">
        <f>'Ess Med Single quoted items '!E105&amp;""</f>
        <v>Hubei Huadan Medical, China</v>
      </c>
      <c r="H116" s="22">
        <f>'Ess Med Single quoted items '!K105</f>
        <v>1000</v>
      </c>
      <c r="I116" s="23">
        <f>SUM('Ess Med Single quoted items '!L105:T105)</f>
        <v>127.56</v>
      </c>
      <c r="J116" s="22">
        <f t="shared" si="5"/>
        <v>127560</v>
      </c>
      <c r="K116" s="21"/>
    </row>
    <row r="117" spans="1:11" ht="24" x14ac:dyDescent="0.25">
      <c r="A117" s="19" t="str">
        <f>TRIM(INDEX('Ess Med Single quoted items '!$L$3:$T$3,SUMPRODUCT(('Ess Med Single quoted items '!L106:T106&lt;&gt;"")*(COLUMN('Ess Med Single quoted items '!L106:T106)-COLUMN('Ess Med Single quoted items '!L106)+1))))</f>
        <v>Yasir Distribution</v>
      </c>
      <c r="B117" s="20">
        <f>'Ess Med Single quoted items '!A106</f>
        <v>103</v>
      </c>
      <c r="C117" s="21" t="str">
        <f>TRIM('Ess Med Single quoted items '!C106&amp;"")</f>
        <v>Dextran + Hypromellose</v>
      </c>
      <c r="D117" s="21" t="str">
        <f>TRIM('Ess Med Single quoted items '!B106&amp;"")</f>
        <v>Eye Drops</v>
      </c>
      <c r="E117" s="21" t="e">
        <f>TRIM(#REF!&amp;"")</f>
        <v>#REF!</v>
      </c>
      <c r="F117" s="21" t="str">
        <f>'Ess Med Single quoted items '!D106&amp;""</f>
        <v>Tears Forte Ophthalmic Solution</v>
      </c>
      <c r="G117" s="21" t="str">
        <f>'Ess Med Single quoted items '!E106&amp;""</f>
        <v>Dow Chemical / Shanghai Soyoung, China</v>
      </c>
      <c r="H117" s="22">
        <f>'Ess Med Single quoted items '!K106</f>
        <v>1000</v>
      </c>
      <c r="I117" s="23">
        <f>SUM('Ess Med Single quoted items '!L106:T106)</f>
        <v>246.02</v>
      </c>
      <c r="J117" s="22">
        <f t="shared" si="5"/>
        <v>246020</v>
      </c>
      <c r="K117" s="21"/>
    </row>
    <row r="118" spans="1:11" x14ac:dyDescent="0.25">
      <c r="A118" s="19" t="str">
        <f>TRIM(INDEX('Ess Med Single quoted items '!$L$3:$T$3,SUMPRODUCT(('Ess Med Single quoted items '!L115:T115&lt;&gt;"")*(COLUMN('Ess Med Single quoted items '!L115:T115)-COLUMN('Ess Med Single quoted items '!L115)+1))))</f>
        <v>Yasir Distribution</v>
      </c>
      <c r="B118" s="20">
        <f>'Ess Med Single quoted items '!A115</f>
        <v>112</v>
      </c>
      <c r="C118" s="21" t="str">
        <f>TRIM('Ess Med Single quoted items '!C115&amp;"")</f>
        <v>Dexmedetomidine Hydrochloride</v>
      </c>
      <c r="D118" s="21" t="str">
        <f>TRIM('Ess Med Single quoted items '!B115&amp;"")</f>
        <v>Injection</v>
      </c>
      <c r="E118" s="21" t="e">
        <f>TRIM(#REF!&amp;"")</f>
        <v>#REF!</v>
      </c>
      <c r="F118" s="21" t="str">
        <f>'Ess Med Single quoted items '!D115&amp;""</f>
        <v>Precidex Inj 2ml</v>
      </c>
      <c r="G118" s="21" t="str">
        <f>'Ess Med Single quoted items '!E115&amp;""</f>
        <v>Brookes</v>
      </c>
      <c r="H118" s="22">
        <f>'Ess Med Single quoted items '!K115</f>
        <v>500</v>
      </c>
      <c r="I118" s="23">
        <f>SUM('Ess Med Single quoted items '!L115:T115)</f>
        <v>1338.75</v>
      </c>
      <c r="J118" s="22">
        <f t="shared" si="5"/>
        <v>669375</v>
      </c>
      <c r="K118" s="21"/>
    </row>
    <row r="119" spans="1:11" x14ac:dyDescent="0.25">
      <c r="A119" s="19" t="str">
        <f>TRIM(INDEX('Ess Med Single quoted items '!$L$3:$T$3,SUMPRODUCT(('Ess Med Single quoted items '!L116:T116&lt;&gt;"")*(COLUMN('Ess Med Single quoted items '!L116:T116)-COLUMN('Ess Med Single quoted items '!L116)+1))))</f>
        <v>Yasir Distribution</v>
      </c>
      <c r="B119" s="20">
        <f>'Ess Med Single quoted items '!A116</f>
        <v>113</v>
      </c>
      <c r="C119" s="21" t="str">
        <f>TRIM('Ess Med Single quoted items '!C116&amp;"")</f>
        <v>Fluorometholone</v>
      </c>
      <c r="D119" s="21" t="str">
        <f>TRIM('Ess Med Single quoted items '!B116&amp;"")</f>
        <v>Eye Drops</v>
      </c>
      <c r="E119" s="21" t="e">
        <f>TRIM(#REF!&amp;"")</f>
        <v>#REF!</v>
      </c>
      <c r="F119" s="21" t="str">
        <f>'Ess Med Single quoted items '!D116&amp;""</f>
        <v>Ocuflur Suspension</v>
      </c>
      <c r="G119" s="21" t="str">
        <f>'Ess Med Single quoted items '!E116&amp;""</f>
        <v>Iffect Chemphar Co., China</v>
      </c>
      <c r="H119" s="22">
        <f>'Ess Med Single quoted items '!K116</f>
        <v>1000</v>
      </c>
      <c r="I119" s="23">
        <f>SUM('Ess Med Single quoted items '!L116:T116)</f>
        <v>130.57</v>
      </c>
      <c r="J119" s="22">
        <f t="shared" si="5"/>
        <v>130570</v>
      </c>
      <c r="K119" s="21"/>
    </row>
    <row r="120" spans="1:11" x14ac:dyDescent="0.25">
      <c r="A120" s="19" t="str">
        <f>TRIM(INDEX('Ess Med Single quoted items '!$L$3:$T$3,SUMPRODUCT(('Ess Med Single quoted items '!L117:T117&lt;&gt;"")*(COLUMN('Ess Med Single quoted items '!L117:T117)-COLUMN('Ess Med Single quoted items '!L117)+1))))</f>
        <v>Yasir Distribution</v>
      </c>
      <c r="B120" s="20">
        <f>'Ess Med Single quoted items '!A117</f>
        <v>114</v>
      </c>
      <c r="C120" s="21" t="str">
        <f>TRIM('Ess Med Single quoted items '!C117&amp;"")</f>
        <v>Mometasone Furoate</v>
      </c>
      <c r="D120" s="21" t="str">
        <f>TRIM('Ess Med Single quoted items '!B117&amp;"")</f>
        <v>Nasal Spray</v>
      </c>
      <c r="E120" s="21" t="e">
        <f>TRIM(#REF!&amp;"")</f>
        <v>#REF!</v>
      </c>
      <c r="F120" s="21" t="str">
        <f>'Ess Med Single quoted items '!D117&amp;""</f>
        <v>Nasomet Aqueous Nasal Spray</v>
      </c>
      <c r="G120" s="21" t="str">
        <f>'Ess Med Single quoted items '!E117&amp;""</f>
        <v>AVIK Pharmaceutical Ltd., India</v>
      </c>
      <c r="H120" s="22">
        <f>'Ess Med Single quoted items '!K117</f>
        <v>1000</v>
      </c>
      <c r="I120" s="23">
        <f>SUM('Ess Med Single quoted items '!L117:T117)</f>
        <v>663.72</v>
      </c>
      <c r="J120" s="22">
        <f t="shared" si="5"/>
        <v>663720</v>
      </c>
      <c r="K120" s="21"/>
    </row>
    <row r="121" spans="1:11" x14ac:dyDescent="0.25">
      <c r="I121" s="27" t="s">
        <v>414</v>
      </c>
      <c r="J121" s="29">
        <f>SUM(J5:J120)</f>
        <v>12727642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Ess Med Single quoted items </vt:lpstr>
      <vt:lpstr>By Firm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ASAD</dc:creator>
  <dc:description/>
  <cp:lastModifiedBy>ASAD</cp:lastModifiedBy>
  <cp:revision>0</cp:revision>
  <cp:lastPrinted>2026-09-21T08:34:31Z</cp:lastPrinted>
  <dcterms:created xsi:type="dcterms:W3CDTF">2026-09-20T07:12:13Z</dcterms:created>
  <dcterms:modified xsi:type="dcterms:W3CDTF">2026-09-21T08:35:35Z</dcterms:modified>
  <dc:language>en-US</dc:language>
</cp:coreProperties>
</file>